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firstSheet="7" activeTab="11"/>
  </bookViews>
  <sheets>
    <sheet name="POSTULANTES 2002-I" sheetId="1" r:id="rId1"/>
    <sheet name="POSTULANTES 2002-II" sheetId="2" r:id="rId2"/>
    <sheet name="POSTULANTES 2003-I" sheetId="3" r:id="rId3"/>
    <sheet name="POSTULANTES 2003-II" sheetId="4" r:id="rId4"/>
    <sheet name="POSTULANTES 2004-I" sheetId="5" r:id="rId5"/>
    <sheet name="POSTULANTES 2004-II" sheetId="6" r:id="rId6"/>
    <sheet name="POSTULANTES 2005-I" sheetId="7" r:id="rId7"/>
    <sheet name="POSTULANTES 2005-II" sheetId="8" r:id="rId8"/>
    <sheet name="POSTULANTES 2006-I" sheetId="9" r:id="rId9"/>
    <sheet name="POSTULANTES 2006-II" sheetId="10" r:id="rId10"/>
    <sheet name="POSTULANTES 2007-I" sheetId="11" r:id="rId11"/>
    <sheet name="POSTULANTES 2007-II" sheetId="12" r:id="rId12"/>
  </sheets>
  <externalReferences>
    <externalReference r:id="rId15"/>
  </externalReferences>
  <definedNames>
    <definedName name="_xlnm.Print_Area" localSheetId="0">'POSTULANTES 2002-I'!$A$1:$AE$35</definedName>
    <definedName name="_xlnm.Print_Area" localSheetId="1">'POSTULANTES 2002-II'!$A$1:$AE$33</definedName>
    <definedName name="_xlnm.Print_Area" localSheetId="2">'POSTULANTES 2003-I'!$A$1:$AE$35</definedName>
    <definedName name="_xlnm.Print_Area" localSheetId="3">'POSTULANTES 2003-II'!$A$1:$AE$35</definedName>
    <definedName name="_xlnm.Print_Area" localSheetId="4">'POSTULANTES 2004-I'!$A$1:$AE$35</definedName>
    <definedName name="_xlnm.Print_Area" localSheetId="5">'POSTULANTES 2004-II'!$A$1:$AE$43</definedName>
    <definedName name="_xlnm.Print_Area" localSheetId="6">'POSTULANTES 2005-I'!$A$1:$AH$40</definedName>
    <definedName name="_xlnm.Print_Area" localSheetId="7">'POSTULANTES 2005-II'!$A$1:$AH$40</definedName>
    <definedName name="_xlnm.Print_Area" localSheetId="8">'POSTULANTES 2006-I'!$A$1:$AH$38</definedName>
    <definedName name="_xlnm.Print_Area" localSheetId="9">'POSTULANTES 2006-II'!$A$1:$AH$46</definedName>
    <definedName name="_xlnm.Print_Area" localSheetId="10">'POSTULANTES 2007-I'!$A$1:$AH$43</definedName>
    <definedName name="_xlnm.Print_Area" localSheetId="11">'POSTULANTES 2007-II'!$A$1:$AH$39</definedName>
  </definedNames>
  <calcPr fullCalcOnLoad="1"/>
</workbook>
</file>

<file path=xl/sharedStrings.xml><?xml version="1.0" encoding="utf-8"?>
<sst xmlns="http://schemas.openxmlformats.org/spreadsheetml/2006/main" count="943" uniqueCount="63">
  <si>
    <t>POSTULANTES INSCRITOS POR MODALIDAD DE POSTULACION Y SEXO SEGUN FACULTAD Y ESPECIALIDAD</t>
  </si>
  <si>
    <t>2002 - I</t>
  </si>
  <si>
    <t>FACULTAD/</t>
  </si>
  <si>
    <t>TOTAL</t>
  </si>
  <si>
    <t>CONCURSO DE</t>
  </si>
  <si>
    <t>EXON. PRIMER.</t>
  </si>
  <si>
    <t>TRASLADO</t>
  </si>
  <si>
    <t>EXONERADOS</t>
  </si>
  <si>
    <t>EX. DIPLOMAT.</t>
  </si>
  <si>
    <t>BECARIOS</t>
  </si>
  <si>
    <t xml:space="preserve">CONVENIO </t>
  </si>
  <si>
    <t>BACHILLERATO</t>
  </si>
  <si>
    <t>ESPECIALIDAD</t>
  </si>
  <si>
    <t xml:space="preserve">GENERAL </t>
  </si>
  <si>
    <t>ADMISION</t>
  </si>
  <si>
    <t>PUESTOS COL.</t>
  </si>
  <si>
    <t>EXTERNO</t>
  </si>
  <si>
    <t>PROFESIONALES</t>
  </si>
  <si>
    <t>Y FUNC. INTER.</t>
  </si>
  <si>
    <t>EXTRANJEROS</t>
  </si>
  <si>
    <t>ANDRES BELLO</t>
  </si>
  <si>
    <t>CONV. UNALM</t>
  </si>
  <si>
    <t>LEY Nº 27277</t>
  </si>
  <si>
    <t>T</t>
  </si>
  <si>
    <t>H</t>
  </si>
  <si>
    <t>M</t>
  </si>
  <si>
    <t xml:space="preserve">M </t>
  </si>
  <si>
    <t>Hombre</t>
  </si>
  <si>
    <t>Mujer</t>
  </si>
  <si>
    <t>AGRONOMIA</t>
  </si>
  <si>
    <t>BIOLOGIA</t>
  </si>
  <si>
    <t>CIENCIAS</t>
  </si>
  <si>
    <t>ING. AMBIENTAL</t>
  </si>
  <si>
    <t>ING. FORESTAL</t>
  </si>
  <si>
    <t>ECONOMIA</t>
  </si>
  <si>
    <t>CIENCIAS FORESTALES</t>
  </si>
  <si>
    <t>ING. EST. E INFORMATICA</t>
  </si>
  <si>
    <t>ING. EN GESTION EMPRES.</t>
  </si>
  <si>
    <t>ECONOMIA Y PLANIFIC.</t>
  </si>
  <si>
    <t>ING. AGRICOLA</t>
  </si>
  <si>
    <t>IND. ALIMENTARIAS</t>
  </si>
  <si>
    <t>ING. EST. E INFORMAT.</t>
  </si>
  <si>
    <t>ING. PESQUERA</t>
  </si>
  <si>
    <t>ING. GESTION EMPRES.</t>
  </si>
  <si>
    <t>ZOOTECNIA</t>
  </si>
  <si>
    <t>INGENIERIA AGRICOLA</t>
  </si>
  <si>
    <t>INDUST ALIMENTARIAS</t>
  </si>
  <si>
    <t>PESQUERIA</t>
  </si>
  <si>
    <t>Fuente: Dpto.de Ingreso e Investigación Pedagógica</t>
  </si>
  <si>
    <t>2002 - II</t>
  </si>
  <si>
    <t>2003 - I</t>
  </si>
  <si>
    <t>2003 - II</t>
  </si>
  <si>
    <t>2004 - I</t>
  </si>
  <si>
    <t>2004 - II</t>
  </si>
  <si>
    <t>2005 - I</t>
  </si>
  <si>
    <t>EXTRANJER.</t>
  </si>
  <si>
    <t>LEY Nº 27050</t>
  </si>
  <si>
    <t>2005 - II</t>
  </si>
  <si>
    <t>2006 - I</t>
  </si>
  <si>
    <t>LEY 28036</t>
  </si>
  <si>
    <t>2006 - II</t>
  </si>
  <si>
    <t>2007 - I</t>
  </si>
  <si>
    <t>2007 - II</t>
  </si>
</sst>
</file>

<file path=xl/styles.xml><?xml version="1.0" encoding="utf-8"?>
<styleSheet xmlns="http://schemas.openxmlformats.org/spreadsheetml/2006/main">
  <numFmts count="1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2002-2007\BOLETIN%202002%20-%202007%20CAPITUL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ALM CIFRAS"/>
      <sheetName val="capitulo 1 "/>
      <sheetName val="VACANTES2002-I"/>
      <sheetName val="VACANTES2002-II"/>
      <sheetName val="VACANTES2003-I"/>
      <sheetName val="VACANTES2003-II"/>
      <sheetName val="VACANTES 2004-I"/>
      <sheetName val="VACANTES 2004-II"/>
      <sheetName val="VACANTES 2005-I"/>
      <sheetName val="VACANTES 2005-II"/>
      <sheetName val="VACANTES 2006-I"/>
      <sheetName val="VACANTES 2006-II"/>
      <sheetName val="VACANTES 2007-I"/>
      <sheetName val="VACANTES 2007-II"/>
      <sheetName val="VACANTES 2002-2007"/>
      <sheetName val="POSTULANTE 2002-I"/>
      <sheetName val="POSTULANTE 2002-II"/>
      <sheetName val="POSTULANTE 2003-I"/>
      <sheetName val="POSTULANTE 2003-II"/>
      <sheetName val="POSTULANTE 2004-I"/>
      <sheetName val="POSTULANTE 2004-II"/>
      <sheetName val="POSTULANTE 2005-I"/>
      <sheetName val="POSTULANTE 2005-II"/>
      <sheetName val="postulantes 2006-I"/>
      <sheetName val="postulantes 2006-II"/>
      <sheetName val="postulantes 2007-I"/>
      <sheetName val="postulantes 2007-II"/>
      <sheetName val="TOTAL POST.2002-2007"/>
      <sheetName val="grafico - TOTAL POST"/>
      <sheetName val="INDICE POST.X VAC.02-07"/>
      <sheetName val="IND. POST.X VAC.02-07 GRAFICO"/>
      <sheetName val="POST x COLEG 2002-I Y II  "/>
      <sheetName val="POST x COLEG 2003-I Y II  "/>
      <sheetName val="GRAFICO POSTxCOLEGIO 2002-2003"/>
      <sheetName val="POST x COLEG 2004-I-II  "/>
      <sheetName val="POST x COLEG 2005-I-II"/>
      <sheetName val="GRAFICO POSTxCOL 2004-2005"/>
      <sheetName val="POSTxCOL2006 I-II"/>
      <sheetName val="POSTxCOL 2007 I-II"/>
      <sheetName val="GRAFICO POSTxCOL 2006-2007"/>
      <sheetName val="POST x LUGAR 2002-I"/>
      <sheetName val="POST x LUGAR 2002-II "/>
      <sheetName val="POST x LUGAR 2003-I"/>
      <sheetName val="POST x LUGAR 2003-II "/>
      <sheetName val="POST x LUGAR 2004-I"/>
      <sheetName val="POST x LUGAR 2004-II"/>
      <sheetName val="POST x LUGAR 2005-I"/>
      <sheetName val="POST x LUGAR 2005-II"/>
      <sheetName val="POST X LUGAR 2006-I"/>
      <sheetName val="POST X LUGAR 2006 - II"/>
      <sheetName val="POST x LUGAR 2007-I"/>
      <sheetName val="POST x LUGAR 2007-II"/>
      <sheetName val="POST x LUGAR 2002-2007"/>
      <sheetName val="POST x EDAD 2002-I"/>
      <sheetName val="POST x EDAD 2002-II"/>
      <sheetName val="POST x EDAD 2003-I"/>
      <sheetName val="POST x EDAD 2003-II"/>
      <sheetName val="POST x EDAD 2004-I"/>
      <sheetName val="POST x EDAD 2004-II"/>
      <sheetName val="POST x EDAD 2005-I"/>
      <sheetName val="POST x EDAD 2005-II"/>
      <sheetName val="POST x EDAD 2006-I"/>
      <sheetName val="POST x EDAD 2006-II"/>
      <sheetName val="POST x EDAD 2007-I"/>
      <sheetName val="POST X EDAD 2007-II"/>
      <sheetName val="INGRESANTES 2002-I"/>
      <sheetName val="INGRESANTES 2002-II "/>
      <sheetName val="INGRESANTES 2003-I "/>
      <sheetName val="INGRESANTES 2003-II"/>
      <sheetName val="INGRESANTES 2004-I"/>
      <sheetName val="INGRESANTES 2004-II"/>
      <sheetName val="INGRESANTES 2005-I"/>
      <sheetName val="INGRESANTES 2005-II"/>
      <sheetName val="INGRESANTES 2006-I"/>
      <sheetName val="INGRESANTES 2006-II"/>
      <sheetName val="INGRESANTES 2007-I"/>
      <sheetName val="INGRESANTES 2007-II"/>
      <sheetName val="TOTAL INGR. 2002-2007"/>
      <sheetName val="grafico TOTAL INGR"/>
      <sheetName val="POST.E INGRES.2002-2007"/>
      <sheetName val="INGR. COL 2002 I-II"/>
      <sheetName val="INGR. x COL 2003 I-II"/>
      <sheetName val="GRAF.ING x COLEG. 2002-2003 "/>
      <sheetName val="INGR.  COL 2004 I-II"/>
      <sheetName val="INGR.  COL 2005 I-II"/>
      <sheetName val="GRAF.ING x COLEG. 2004-2005"/>
      <sheetName val="INGR. x COLEG. 2006 I-II"/>
      <sheetName val="INGR. x COLEG. 2007 I-II"/>
      <sheetName val="GRAF. INGRxCOLEG 2006-2007"/>
      <sheetName val="ING. x LUGAR 2002-I"/>
      <sheetName val="ING. x LUGAR 2002-II"/>
      <sheetName val="ING. x LUGAR 2003-I"/>
      <sheetName val="ING. x LUGAR 2003-II"/>
      <sheetName val="ING. x LUGAR 2004-I"/>
      <sheetName val="ING.xLUGAR 2004-II"/>
      <sheetName val="ING.xLUGAR 2005-I"/>
      <sheetName val="ING.xLUGAR 2005-II"/>
      <sheetName val="ING.xLUGAR 2006-I"/>
      <sheetName val="INGxLUGAR 2006_II"/>
      <sheetName val="ING.xLUGAR 2007-I"/>
      <sheetName val="ING.xLUGAR 2007-II"/>
      <sheetName val="ING. x EDAD 2002-I "/>
      <sheetName val="ING. x EDAD 2002-II"/>
      <sheetName val="ING. x EDAD 2003-I "/>
      <sheetName val="ING. x EDAD 2003-II"/>
      <sheetName val="ING. x EDAD 2004-I"/>
      <sheetName val="ING.xEDAD 2004 II"/>
      <sheetName val="ING.xEDAD 2005 I"/>
      <sheetName val="ING.xEDAD 2005 II"/>
      <sheetName val="ING.xEDAD 2006 I"/>
      <sheetName val="ING.xEDAD 2006 II"/>
      <sheetName val="ING.xEDAD 2007 I"/>
      <sheetName val="ING.xEDAD 2007  II"/>
    </sheetNames>
    <sheetDataSet>
      <sheetData sheetId="15">
        <row r="6">
          <cell r="AH6" t="str">
            <v>Hombre</v>
          </cell>
          <cell r="AI6" t="str">
            <v>Mujer</v>
          </cell>
        </row>
        <row r="7">
          <cell r="AG7" t="str">
            <v>AGRONOMIA</v>
          </cell>
          <cell r="AH7">
            <v>227</v>
          </cell>
          <cell r="AI7">
            <v>84</v>
          </cell>
        </row>
        <row r="8">
          <cell r="AG8" t="str">
            <v>BIOLOGIA</v>
          </cell>
          <cell r="AH8">
            <v>63</v>
          </cell>
          <cell r="AI8">
            <v>102</v>
          </cell>
        </row>
        <row r="9">
          <cell r="AG9" t="str">
            <v>ING. AMBIENTAL</v>
          </cell>
          <cell r="AH9">
            <v>128</v>
          </cell>
          <cell r="AI9">
            <v>111</v>
          </cell>
        </row>
        <row r="10">
          <cell r="AG10" t="str">
            <v>ING. FORESTAL</v>
          </cell>
          <cell r="AH10">
            <v>49</v>
          </cell>
          <cell r="AI10">
            <v>33</v>
          </cell>
        </row>
        <row r="11">
          <cell r="AG11" t="str">
            <v>ECONOMIA</v>
          </cell>
          <cell r="AH11">
            <v>83</v>
          </cell>
          <cell r="AI11">
            <v>37</v>
          </cell>
        </row>
        <row r="12">
          <cell r="AG12" t="str">
            <v>ING. EST. E INFORMATICA</v>
          </cell>
          <cell r="AH12">
            <v>40</v>
          </cell>
          <cell r="AI12">
            <v>31</v>
          </cell>
        </row>
        <row r="13">
          <cell r="AG13" t="str">
            <v>ING. EN GESTION EMPRES.</v>
          </cell>
          <cell r="AH13">
            <v>150</v>
          </cell>
          <cell r="AI13">
            <v>108</v>
          </cell>
        </row>
        <row r="14">
          <cell r="AG14" t="str">
            <v>ING. AGRICOLA</v>
          </cell>
          <cell r="AH14">
            <v>54</v>
          </cell>
          <cell r="AI14">
            <v>19</v>
          </cell>
        </row>
        <row r="15">
          <cell r="AG15" t="str">
            <v>IND. ALIMENTARIAS</v>
          </cell>
          <cell r="AH15">
            <v>167</v>
          </cell>
          <cell r="AI15">
            <v>192</v>
          </cell>
        </row>
        <row r="16">
          <cell r="AG16" t="str">
            <v>ING. PESQUERA</v>
          </cell>
          <cell r="AH16">
            <v>23</v>
          </cell>
          <cell r="AI16">
            <v>12</v>
          </cell>
        </row>
        <row r="17">
          <cell r="AG17" t="str">
            <v>ZOOTECNIA</v>
          </cell>
          <cell r="AH17">
            <v>167</v>
          </cell>
          <cell r="AI17">
            <v>136</v>
          </cell>
        </row>
      </sheetData>
      <sheetData sheetId="16">
        <row r="9">
          <cell r="AH9" t="str">
            <v>Hombre</v>
          </cell>
          <cell r="AI9" t="str">
            <v>Mujer</v>
          </cell>
        </row>
        <row r="10">
          <cell r="AG10" t="str">
            <v>AGRONOMIA</v>
          </cell>
          <cell r="AH10">
            <v>145</v>
          </cell>
          <cell r="AI10">
            <v>56</v>
          </cell>
        </row>
        <row r="11">
          <cell r="AG11" t="str">
            <v>BIOLOGIA</v>
          </cell>
          <cell r="AH11">
            <v>62</v>
          </cell>
          <cell r="AI11">
            <v>75</v>
          </cell>
        </row>
        <row r="12">
          <cell r="AG12" t="str">
            <v>ING. AMBIENTAL</v>
          </cell>
          <cell r="AH12">
            <v>105</v>
          </cell>
          <cell r="AI12">
            <v>92</v>
          </cell>
        </row>
        <row r="13">
          <cell r="AG13" t="str">
            <v>ING. FORESTAL</v>
          </cell>
          <cell r="AH13">
            <v>42</v>
          </cell>
          <cell r="AI13">
            <v>33</v>
          </cell>
        </row>
        <row r="14">
          <cell r="AG14" t="str">
            <v>ECONOMIA</v>
          </cell>
          <cell r="AH14">
            <v>52</v>
          </cell>
          <cell r="AI14">
            <v>44</v>
          </cell>
        </row>
        <row r="15">
          <cell r="AG15" t="str">
            <v>ING. EST. E INFORMATICA</v>
          </cell>
          <cell r="AH15">
            <v>58</v>
          </cell>
          <cell r="AI15">
            <v>33</v>
          </cell>
        </row>
        <row r="16">
          <cell r="AG16" t="str">
            <v>ING. EN GESTION EMPRES.</v>
          </cell>
          <cell r="AH16">
            <v>136</v>
          </cell>
          <cell r="AI16">
            <v>97</v>
          </cell>
        </row>
        <row r="17">
          <cell r="AG17" t="str">
            <v>ING. AGRICOLA</v>
          </cell>
          <cell r="AH17">
            <v>42</v>
          </cell>
          <cell r="AI17">
            <v>13</v>
          </cell>
        </row>
        <row r="18">
          <cell r="AG18" t="str">
            <v>IND. ALIMENTARIAS</v>
          </cell>
          <cell r="AH18">
            <v>130</v>
          </cell>
          <cell r="AI18">
            <v>149</v>
          </cell>
        </row>
        <row r="19">
          <cell r="AG19" t="str">
            <v>ING. PESQUERA</v>
          </cell>
          <cell r="AH19">
            <v>16</v>
          </cell>
          <cell r="AI19">
            <v>8</v>
          </cell>
        </row>
        <row r="20">
          <cell r="AG20" t="str">
            <v>ZOOTECNIA</v>
          </cell>
          <cell r="AH20">
            <v>117</v>
          </cell>
          <cell r="AI20">
            <v>110</v>
          </cell>
        </row>
      </sheetData>
      <sheetData sheetId="17">
        <row r="8">
          <cell r="AH8" t="str">
            <v>Hombre</v>
          </cell>
          <cell r="AI8" t="str">
            <v>Mujer</v>
          </cell>
        </row>
        <row r="9">
          <cell r="AG9" t="str">
            <v>AGRONOMIA</v>
          </cell>
          <cell r="AH9">
            <v>135</v>
          </cell>
          <cell r="AI9">
            <v>71</v>
          </cell>
        </row>
        <row r="10">
          <cell r="AG10" t="str">
            <v>BIOLOGIA</v>
          </cell>
          <cell r="AH10">
            <v>58</v>
          </cell>
          <cell r="AI10">
            <v>91</v>
          </cell>
        </row>
        <row r="11">
          <cell r="AG11" t="str">
            <v>ING. AMBIENTAL</v>
          </cell>
          <cell r="AH11">
            <v>103</v>
          </cell>
          <cell r="AI11">
            <v>99</v>
          </cell>
        </row>
        <row r="12">
          <cell r="AG12" t="str">
            <v>ING. FORESTAL</v>
          </cell>
          <cell r="AH12">
            <v>41</v>
          </cell>
          <cell r="AI12">
            <v>40</v>
          </cell>
        </row>
        <row r="13">
          <cell r="AG13" t="str">
            <v>ECONOMIA</v>
          </cell>
          <cell r="AH13">
            <v>34</v>
          </cell>
          <cell r="AI13">
            <v>36</v>
          </cell>
        </row>
        <row r="14">
          <cell r="AG14" t="str">
            <v>ING. EST. E INFORMATICA</v>
          </cell>
          <cell r="AH14">
            <v>34</v>
          </cell>
          <cell r="AI14">
            <v>23</v>
          </cell>
        </row>
        <row r="15">
          <cell r="AG15" t="str">
            <v>ING. EN GESTION EMPRES.</v>
          </cell>
          <cell r="AH15">
            <v>127</v>
          </cell>
          <cell r="AI15">
            <v>106</v>
          </cell>
        </row>
        <row r="16">
          <cell r="AG16" t="str">
            <v>ING. AGRICOLA</v>
          </cell>
          <cell r="AH16">
            <v>40</v>
          </cell>
          <cell r="AI16">
            <v>11</v>
          </cell>
        </row>
        <row r="17">
          <cell r="AG17" t="str">
            <v>IND. ALIMENTARIAS</v>
          </cell>
          <cell r="AH17">
            <v>141</v>
          </cell>
          <cell r="AI17">
            <v>190</v>
          </cell>
        </row>
        <row r="18">
          <cell r="AG18" t="str">
            <v>ING. PESQUERA</v>
          </cell>
          <cell r="AH18">
            <v>19</v>
          </cell>
          <cell r="AI18">
            <v>15</v>
          </cell>
        </row>
        <row r="19">
          <cell r="AG19" t="str">
            <v>ZOOTECNIA</v>
          </cell>
          <cell r="AH19">
            <v>123</v>
          </cell>
          <cell r="AI19">
            <v>108</v>
          </cell>
        </row>
      </sheetData>
      <sheetData sheetId="18">
        <row r="10">
          <cell r="AH10" t="str">
            <v>Hombre</v>
          </cell>
          <cell r="AI10" t="str">
            <v>Mujer</v>
          </cell>
        </row>
        <row r="11">
          <cell r="AG11" t="str">
            <v>AGRONOMIA</v>
          </cell>
          <cell r="AH11">
            <v>93</v>
          </cell>
          <cell r="AI11">
            <v>57</v>
          </cell>
        </row>
        <row r="12">
          <cell r="AG12" t="str">
            <v>BIOLOGIA</v>
          </cell>
          <cell r="AH12">
            <v>45</v>
          </cell>
          <cell r="AI12">
            <v>70</v>
          </cell>
        </row>
        <row r="13">
          <cell r="AG13" t="str">
            <v>ING. AMBIENTAL</v>
          </cell>
          <cell r="AH13">
            <v>85</v>
          </cell>
          <cell r="AI13">
            <v>75</v>
          </cell>
        </row>
        <row r="14">
          <cell r="AG14" t="str">
            <v>ING. FORESTAL</v>
          </cell>
          <cell r="AH14">
            <v>34</v>
          </cell>
          <cell r="AI14">
            <v>26</v>
          </cell>
        </row>
        <row r="15">
          <cell r="AG15" t="str">
            <v>ECONOMIA</v>
          </cell>
          <cell r="AH15">
            <v>29</v>
          </cell>
          <cell r="AI15">
            <v>22</v>
          </cell>
        </row>
        <row r="16">
          <cell r="AG16" t="str">
            <v>ING. EST. E INFORMATICA</v>
          </cell>
          <cell r="AH16">
            <v>37</v>
          </cell>
          <cell r="AI16">
            <v>23</v>
          </cell>
        </row>
        <row r="17">
          <cell r="AG17" t="str">
            <v>ING. EN GESTION EMPRES.</v>
          </cell>
          <cell r="AH17">
            <v>125</v>
          </cell>
          <cell r="AI17">
            <v>87</v>
          </cell>
        </row>
        <row r="18">
          <cell r="AG18" t="str">
            <v>ING. AGRICOLA</v>
          </cell>
          <cell r="AH18">
            <v>22</v>
          </cell>
          <cell r="AI18">
            <v>11</v>
          </cell>
        </row>
        <row r="19">
          <cell r="AG19" t="str">
            <v>IND. ALIMENTARIAS</v>
          </cell>
          <cell r="AH19">
            <v>110</v>
          </cell>
          <cell r="AI19">
            <v>119</v>
          </cell>
        </row>
        <row r="20">
          <cell r="AG20" t="str">
            <v>ING. PESQUERA</v>
          </cell>
          <cell r="AH20">
            <v>13</v>
          </cell>
          <cell r="AI20">
            <v>5</v>
          </cell>
        </row>
        <row r="21">
          <cell r="AG21" t="str">
            <v>ZOOTECNIA</v>
          </cell>
          <cell r="AH21">
            <v>92</v>
          </cell>
          <cell r="AI21">
            <v>84</v>
          </cell>
        </row>
      </sheetData>
      <sheetData sheetId="19">
        <row r="6">
          <cell r="AH6" t="str">
            <v>Hombre</v>
          </cell>
          <cell r="AI6" t="str">
            <v>Mujer</v>
          </cell>
        </row>
        <row r="7">
          <cell r="AG7" t="str">
            <v>AGRONOMIA</v>
          </cell>
          <cell r="AH7">
            <v>139</v>
          </cell>
          <cell r="AI7">
            <v>77</v>
          </cell>
        </row>
        <row r="8">
          <cell r="AG8" t="str">
            <v>BIOLOGIA</v>
          </cell>
          <cell r="AH8">
            <v>63</v>
          </cell>
          <cell r="AI8">
            <v>93</v>
          </cell>
        </row>
        <row r="9">
          <cell r="AG9" t="str">
            <v>ING. AMBIENTAL</v>
          </cell>
          <cell r="AH9">
            <v>126</v>
          </cell>
          <cell r="AI9">
            <v>121</v>
          </cell>
        </row>
        <row r="10">
          <cell r="AG10" t="str">
            <v>ING. FORESTAL</v>
          </cell>
          <cell r="AH10">
            <v>41</v>
          </cell>
          <cell r="AI10">
            <v>42</v>
          </cell>
        </row>
        <row r="11">
          <cell r="AG11" t="str">
            <v>ECONOMIA</v>
          </cell>
          <cell r="AH11">
            <v>41</v>
          </cell>
          <cell r="AI11">
            <v>22</v>
          </cell>
        </row>
        <row r="12">
          <cell r="AG12" t="str">
            <v>ING. EST. E INFORMATICA</v>
          </cell>
          <cell r="AH12">
            <v>32</v>
          </cell>
          <cell r="AI12">
            <v>28</v>
          </cell>
        </row>
        <row r="13">
          <cell r="AG13" t="str">
            <v>ING. EN GESTION EMPRES.</v>
          </cell>
          <cell r="AH13">
            <v>133</v>
          </cell>
          <cell r="AI13">
            <v>104</v>
          </cell>
        </row>
        <row r="14">
          <cell r="AG14" t="str">
            <v>ING. AGRICOLA</v>
          </cell>
          <cell r="AH14">
            <v>35</v>
          </cell>
          <cell r="AI14">
            <v>15</v>
          </cell>
        </row>
        <row r="15">
          <cell r="AG15" t="str">
            <v>IND. ALIMENTARIAS</v>
          </cell>
          <cell r="AH15">
            <v>139</v>
          </cell>
          <cell r="AI15">
            <v>201</v>
          </cell>
        </row>
        <row r="16">
          <cell r="AG16" t="str">
            <v>ING. PESQUERA</v>
          </cell>
          <cell r="AH16">
            <v>8</v>
          </cell>
          <cell r="AI16">
            <v>13</v>
          </cell>
        </row>
        <row r="17">
          <cell r="AG17" t="str">
            <v>ZOOTECNIA</v>
          </cell>
          <cell r="AH17">
            <v>136</v>
          </cell>
          <cell r="AI17">
            <v>90</v>
          </cell>
        </row>
      </sheetData>
      <sheetData sheetId="20">
        <row r="7">
          <cell r="AH7" t="str">
            <v>Hombre</v>
          </cell>
          <cell r="AI7" t="str">
            <v>Mujer</v>
          </cell>
        </row>
        <row r="8">
          <cell r="AG8" t="str">
            <v>AGRONOMIA</v>
          </cell>
          <cell r="AH8">
            <v>100</v>
          </cell>
          <cell r="AI8">
            <v>51</v>
          </cell>
        </row>
        <row r="9">
          <cell r="AG9" t="str">
            <v>BIOLOGIA</v>
          </cell>
          <cell r="AH9">
            <v>54</v>
          </cell>
          <cell r="AI9">
            <v>72</v>
          </cell>
        </row>
        <row r="10">
          <cell r="AG10" t="str">
            <v>ING. AMBIENTAL</v>
          </cell>
          <cell r="AH10">
            <v>98</v>
          </cell>
          <cell r="AI10">
            <v>102</v>
          </cell>
        </row>
        <row r="11">
          <cell r="AG11" t="str">
            <v>ING. FORESTAL</v>
          </cell>
          <cell r="AH11">
            <v>32</v>
          </cell>
          <cell r="AI11">
            <v>47</v>
          </cell>
        </row>
        <row r="12">
          <cell r="AG12" t="str">
            <v>ECONOMIA</v>
          </cell>
          <cell r="AH12">
            <v>36</v>
          </cell>
          <cell r="AI12">
            <v>25</v>
          </cell>
        </row>
        <row r="13">
          <cell r="AG13" t="str">
            <v>ING. EST. E INFORMATICA</v>
          </cell>
          <cell r="AH13">
            <v>31</v>
          </cell>
          <cell r="AI13">
            <v>13</v>
          </cell>
        </row>
        <row r="14">
          <cell r="AG14" t="str">
            <v>ING. EN GESTION EMPRES.</v>
          </cell>
          <cell r="AH14">
            <v>111</v>
          </cell>
          <cell r="AI14">
            <v>94</v>
          </cell>
        </row>
        <row r="15">
          <cell r="AG15" t="str">
            <v>ING. AGRICOLA</v>
          </cell>
          <cell r="AH15">
            <v>27</v>
          </cell>
          <cell r="AI15">
            <v>11</v>
          </cell>
        </row>
        <row r="16">
          <cell r="AG16" t="str">
            <v>IND. ALIMENTARIAS</v>
          </cell>
          <cell r="AH16">
            <v>119</v>
          </cell>
          <cell r="AI16">
            <v>158</v>
          </cell>
        </row>
        <row r="17">
          <cell r="AG17" t="str">
            <v>ING. PESQUERA</v>
          </cell>
          <cell r="AH17">
            <v>11</v>
          </cell>
          <cell r="AI17">
            <v>8</v>
          </cell>
        </row>
        <row r="18">
          <cell r="AG18" t="str">
            <v>ZOOTECNIA</v>
          </cell>
          <cell r="AH18">
            <v>127</v>
          </cell>
          <cell r="AI18">
            <v>86</v>
          </cell>
        </row>
      </sheetData>
      <sheetData sheetId="21">
        <row r="6">
          <cell r="AK6" t="str">
            <v>Hombre</v>
          </cell>
          <cell r="AL6" t="str">
            <v>Mujer</v>
          </cell>
        </row>
        <row r="7">
          <cell r="AJ7" t="str">
            <v>AGRONOMIA</v>
          </cell>
          <cell r="AK7">
            <v>173</v>
          </cell>
          <cell r="AL7">
            <v>64</v>
          </cell>
        </row>
        <row r="8">
          <cell r="AJ8" t="str">
            <v>BIOLOGIA</v>
          </cell>
          <cell r="AK8">
            <v>76</v>
          </cell>
          <cell r="AL8">
            <v>127</v>
          </cell>
        </row>
        <row r="9">
          <cell r="AJ9" t="str">
            <v>ING. AMBIENTAL</v>
          </cell>
          <cell r="AK9">
            <v>164</v>
          </cell>
          <cell r="AL9">
            <v>178</v>
          </cell>
        </row>
        <row r="10">
          <cell r="AJ10" t="str">
            <v>ING. FORESTAL</v>
          </cell>
          <cell r="AK10">
            <v>39</v>
          </cell>
          <cell r="AL10">
            <v>45</v>
          </cell>
        </row>
        <row r="11">
          <cell r="AJ11" t="str">
            <v>ECONOMIA</v>
          </cell>
          <cell r="AK11">
            <v>51</v>
          </cell>
          <cell r="AL11">
            <v>22</v>
          </cell>
        </row>
        <row r="12">
          <cell r="AJ12" t="str">
            <v>ING. EST. E INFORMATICA</v>
          </cell>
          <cell r="AK12">
            <v>26</v>
          </cell>
          <cell r="AL12">
            <v>19</v>
          </cell>
        </row>
        <row r="13">
          <cell r="AJ13" t="str">
            <v>ING. EN GESTION EMPRES.</v>
          </cell>
          <cell r="AK13">
            <v>141</v>
          </cell>
          <cell r="AL13">
            <v>122</v>
          </cell>
        </row>
        <row r="14">
          <cell r="AJ14" t="str">
            <v>ING. AGRICOLA</v>
          </cell>
          <cell r="AK14">
            <v>42</v>
          </cell>
          <cell r="AL14">
            <v>11</v>
          </cell>
        </row>
        <row r="15">
          <cell r="AJ15" t="str">
            <v>IND. ALIMENTARIAS</v>
          </cell>
          <cell r="AK15">
            <v>192</v>
          </cell>
          <cell r="AL15">
            <v>248</v>
          </cell>
        </row>
        <row r="16">
          <cell r="AJ16" t="str">
            <v>ING. PESQUERA</v>
          </cell>
          <cell r="AK16">
            <v>12</v>
          </cell>
          <cell r="AL16">
            <v>8</v>
          </cell>
        </row>
        <row r="17">
          <cell r="AJ17" t="str">
            <v>ZOOTECNIA</v>
          </cell>
          <cell r="AK17">
            <v>165</v>
          </cell>
          <cell r="AL17">
            <v>120</v>
          </cell>
        </row>
      </sheetData>
      <sheetData sheetId="22">
        <row r="6">
          <cell r="AK6" t="str">
            <v>Hombre</v>
          </cell>
          <cell r="AL6" t="str">
            <v>Mujer</v>
          </cell>
        </row>
        <row r="7">
          <cell r="AJ7" t="str">
            <v>AGRONOMIA</v>
          </cell>
          <cell r="AK7">
            <v>169</v>
          </cell>
          <cell r="AL7">
            <v>78</v>
          </cell>
        </row>
        <row r="8">
          <cell r="AJ8" t="str">
            <v>BIOLOGIA</v>
          </cell>
          <cell r="AK8">
            <v>81</v>
          </cell>
          <cell r="AL8">
            <v>106</v>
          </cell>
        </row>
        <row r="9">
          <cell r="AJ9" t="str">
            <v>ING. AMBIENTAL</v>
          </cell>
          <cell r="AK9">
            <v>125</v>
          </cell>
          <cell r="AL9">
            <v>129</v>
          </cell>
        </row>
        <row r="10">
          <cell r="AJ10" t="str">
            <v>ING. FORESTAL</v>
          </cell>
          <cell r="AK10">
            <v>41</v>
          </cell>
          <cell r="AL10">
            <v>41</v>
          </cell>
        </row>
        <row r="11">
          <cell r="AJ11" t="str">
            <v>ECONOMIA</v>
          </cell>
          <cell r="AK11">
            <v>29</v>
          </cell>
          <cell r="AL11">
            <v>22</v>
          </cell>
        </row>
        <row r="12">
          <cell r="AJ12" t="str">
            <v>ING. EST. E INFORMATICA</v>
          </cell>
          <cell r="AK12">
            <v>24</v>
          </cell>
          <cell r="AL12">
            <v>12</v>
          </cell>
        </row>
        <row r="13">
          <cell r="AJ13" t="str">
            <v>ING. EN GESTION EMPRES.</v>
          </cell>
          <cell r="AK13">
            <v>154</v>
          </cell>
          <cell r="AL13">
            <v>139</v>
          </cell>
        </row>
        <row r="14">
          <cell r="AJ14" t="str">
            <v>ING. AGRICOLA</v>
          </cell>
          <cell r="AK14">
            <v>39</v>
          </cell>
          <cell r="AL14">
            <v>15</v>
          </cell>
        </row>
        <row r="15">
          <cell r="AJ15" t="str">
            <v>IND. ALIMENTARIAS</v>
          </cell>
          <cell r="AK15">
            <v>141</v>
          </cell>
          <cell r="AL15">
            <v>208</v>
          </cell>
        </row>
        <row r="16">
          <cell r="AJ16" t="str">
            <v>ING. PESQUERA</v>
          </cell>
          <cell r="AK16">
            <v>11</v>
          </cell>
          <cell r="AL16">
            <v>9</v>
          </cell>
        </row>
        <row r="17">
          <cell r="AJ17" t="str">
            <v>ZOOTECNIA</v>
          </cell>
          <cell r="AK17">
            <v>144</v>
          </cell>
          <cell r="AL17">
            <v>114</v>
          </cell>
        </row>
      </sheetData>
      <sheetData sheetId="23">
        <row r="11">
          <cell r="AK11" t="str">
            <v>Hombre</v>
          </cell>
          <cell r="AL11" t="str">
            <v>Mujer</v>
          </cell>
        </row>
        <row r="12">
          <cell r="AJ12" t="str">
            <v>AGRONOMIA</v>
          </cell>
          <cell r="AK12">
            <v>228</v>
          </cell>
          <cell r="AL12">
            <v>125</v>
          </cell>
        </row>
        <row r="13">
          <cell r="AJ13" t="str">
            <v>BIOLOGIA</v>
          </cell>
          <cell r="AK13">
            <v>123</v>
          </cell>
          <cell r="AL13">
            <v>146</v>
          </cell>
        </row>
        <row r="14">
          <cell r="AJ14" t="str">
            <v>ING. AMBIENTAL</v>
          </cell>
          <cell r="AK14">
            <v>250</v>
          </cell>
          <cell r="AL14">
            <v>219</v>
          </cell>
        </row>
        <row r="15">
          <cell r="AJ15" t="str">
            <v>ING. FORESTAL</v>
          </cell>
          <cell r="AK15">
            <v>57</v>
          </cell>
          <cell r="AL15">
            <v>63</v>
          </cell>
        </row>
        <row r="16">
          <cell r="AJ16" t="str">
            <v>ECONOMIA</v>
          </cell>
          <cell r="AK16">
            <v>49</v>
          </cell>
          <cell r="AL16">
            <v>29</v>
          </cell>
        </row>
        <row r="17">
          <cell r="AJ17" t="str">
            <v>ING. EST. E INFORMATICA</v>
          </cell>
          <cell r="AK17">
            <v>29</v>
          </cell>
          <cell r="AL17">
            <v>19</v>
          </cell>
        </row>
        <row r="18">
          <cell r="AJ18" t="str">
            <v>ING. EN GESTION EMPRES.</v>
          </cell>
          <cell r="AK18">
            <v>159</v>
          </cell>
          <cell r="AL18">
            <v>140</v>
          </cell>
        </row>
        <row r="19">
          <cell r="AJ19" t="str">
            <v>ING. AGRICOLA</v>
          </cell>
          <cell r="AK19">
            <v>40</v>
          </cell>
          <cell r="AL19">
            <v>13</v>
          </cell>
        </row>
        <row r="20">
          <cell r="AJ20" t="str">
            <v>IND. ALIMENTARIAS</v>
          </cell>
          <cell r="AK20">
            <v>226</v>
          </cell>
          <cell r="AL20">
            <v>342</v>
          </cell>
        </row>
        <row r="21">
          <cell r="AJ21" t="str">
            <v>ING. PESQUERA</v>
          </cell>
          <cell r="AK21">
            <v>20</v>
          </cell>
          <cell r="AL21">
            <v>10</v>
          </cell>
        </row>
        <row r="22">
          <cell r="AJ22" t="str">
            <v>ZOOTECNIA</v>
          </cell>
          <cell r="AK22">
            <v>202</v>
          </cell>
          <cell r="AL22">
            <v>170</v>
          </cell>
        </row>
      </sheetData>
      <sheetData sheetId="24">
        <row r="9">
          <cell r="AK9" t="str">
            <v>Hombre</v>
          </cell>
          <cell r="AL9" t="str">
            <v>Mujer</v>
          </cell>
        </row>
        <row r="10">
          <cell r="AJ10" t="str">
            <v>AGRONOMIA</v>
          </cell>
          <cell r="AK10">
            <v>173</v>
          </cell>
          <cell r="AL10">
            <v>94</v>
          </cell>
        </row>
        <row r="11">
          <cell r="AJ11" t="str">
            <v>BIOLOGIA</v>
          </cell>
          <cell r="AK11">
            <v>85</v>
          </cell>
          <cell r="AL11">
            <v>122</v>
          </cell>
        </row>
        <row r="12">
          <cell r="AJ12" t="str">
            <v>ING. AMBIENTAL</v>
          </cell>
          <cell r="AK12">
            <v>197</v>
          </cell>
          <cell r="AL12">
            <v>156</v>
          </cell>
        </row>
        <row r="13">
          <cell r="AJ13" t="str">
            <v>ING. FORESTAL</v>
          </cell>
          <cell r="AK13">
            <v>54</v>
          </cell>
          <cell r="AL13">
            <v>57</v>
          </cell>
        </row>
        <row r="14">
          <cell r="AJ14" t="str">
            <v>ECONOMIA</v>
          </cell>
          <cell r="AK14">
            <v>38</v>
          </cell>
          <cell r="AL14">
            <v>25</v>
          </cell>
        </row>
        <row r="15">
          <cell r="AJ15" t="str">
            <v>ING. EST. E INFORMATICA</v>
          </cell>
          <cell r="AK15">
            <v>22</v>
          </cell>
          <cell r="AL15">
            <v>9</v>
          </cell>
        </row>
        <row r="16">
          <cell r="AJ16" t="str">
            <v>ING. EN GESTION EMPRES.</v>
          </cell>
          <cell r="AK16">
            <v>125</v>
          </cell>
          <cell r="AL16">
            <v>119</v>
          </cell>
        </row>
        <row r="17">
          <cell r="AJ17" t="str">
            <v>ING. AGRICOLA</v>
          </cell>
          <cell r="AK17">
            <v>31</v>
          </cell>
          <cell r="AL17">
            <v>15</v>
          </cell>
        </row>
        <row r="18">
          <cell r="AJ18" t="str">
            <v>IND. ALIMENTARIAS</v>
          </cell>
          <cell r="AK18">
            <v>216</v>
          </cell>
          <cell r="AL18">
            <v>288</v>
          </cell>
        </row>
        <row r="19">
          <cell r="AJ19" t="str">
            <v>ING. PESQUERA</v>
          </cell>
          <cell r="AK19">
            <v>17</v>
          </cell>
          <cell r="AL19">
            <v>15</v>
          </cell>
        </row>
        <row r="20">
          <cell r="AJ20" t="str">
            <v>ZOOTECNIA</v>
          </cell>
          <cell r="AK20">
            <v>155</v>
          </cell>
          <cell r="AL20">
            <v>127</v>
          </cell>
        </row>
      </sheetData>
      <sheetData sheetId="25">
        <row r="14">
          <cell r="AK14" t="str">
            <v>Hombre</v>
          </cell>
          <cell r="AL14" t="str">
            <v>Mujer</v>
          </cell>
        </row>
        <row r="15">
          <cell r="AJ15" t="str">
            <v>AGRONOMIA</v>
          </cell>
          <cell r="AK15">
            <v>206</v>
          </cell>
          <cell r="AL15">
            <v>113</v>
          </cell>
        </row>
        <row r="16">
          <cell r="AJ16" t="str">
            <v>BIOLOGIA</v>
          </cell>
          <cell r="AK16">
            <v>95</v>
          </cell>
          <cell r="AL16">
            <v>125</v>
          </cell>
        </row>
        <row r="17">
          <cell r="AJ17" t="str">
            <v>ING. AMBIENTAL</v>
          </cell>
          <cell r="AK17">
            <v>243</v>
          </cell>
          <cell r="AL17">
            <v>223</v>
          </cell>
        </row>
        <row r="18">
          <cell r="AJ18" t="str">
            <v>ING. FORESTAL</v>
          </cell>
          <cell r="AK18">
            <v>71</v>
          </cell>
          <cell r="AL18">
            <v>68</v>
          </cell>
        </row>
        <row r="19">
          <cell r="AJ19" t="str">
            <v>ECONOMIA</v>
          </cell>
          <cell r="AK19">
            <v>37</v>
          </cell>
          <cell r="AL19">
            <v>23</v>
          </cell>
        </row>
        <row r="20">
          <cell r="AJ20" t="str">
            <v>ING. EST. E INFORMATICA</v>
          </cell>
          <cell r="AK20">
            <v>30</v>
          </cell>
          <cell r="AL20">
            <v>12</v>
          </cell>
        </row>
        <row r="21">
          <cell r="AJ21" t="str">
            <v>ING. EN GESTION EMPRES.</v>
          </cell>
          <cell r="AK21">
            <v>145</v>
          </cell>
          <cell r="AL21">
            <v>121</v>
          </cell>
        </row>
        <row r="22">
          <cell r="AJ22" t="str">
            <v>ING. AGRICOLA</v>
          </cell>
          <cell r="AK22">
            <v>47</v>
          </cell>
          <cell r="AL22">
            <v>8</v>
          </cell>
        </row>
        <row r="23">
          <cell r="AJ23" t="str">
            <v>IND. ALIMENTARIAS</v>
          </cell>
          <cell r="AK23">
            <v>224</v>
          </cell>
          <cell r="AL23">
            <v>359</v>
          </cell>
        </row>
        <row r="24">
          <cell r="AJ24" t="str">
            <v>ING. PESQUERA</v>
          </cell>
          <cell r="AK24">
            <v>21</v>
          </cell>
          <cell r="AL24">
            <v>15</v>
          </cell>
        </row>
        <row r="25">
          <cell r="AJ25" t="str">
            <v>ZOOTECNIA</v>
          </cell>
          <cell r="AK25">
            <v>171</v>
          </cell>
          <cell r="AL25">
            <v>142</v>
          </cell>
        </row>
      </sheetData>
      <sheetData sheetId="26">
        <row r="9">
          <cell r="AK9" t="str">
            <v>Hombre</v>
          </cell>
          <cell r="AL9" t="str">
            <v>Mujer</v>
          </cell>
        </row>
        <row r="10">
          <cell r="AJ10" t="str">
            <v>AGRONOMIA</v>
          </cell>
          <cell r="AK10">
            <v>163</v>
          </cell>
          <cell r="AL10">
            <v>87</v>
          </cell>
        </row>
        <row r="11">
          <cell r="AJ11" t="str">
            <v>BIOLOGIA</v>
          </cell>
          <cell r="AK11">
            <v>104</v>
          </cell>
          <cell r="AL11">
            <v>119</v>
          </cell>
        </row>
        <row r="12">
          <cell r="AJ12" t="str">
            <v>ING. AMBIENTAL</v>
          </cell>
          <cell r="AK12">
            <v>209</v>
          </cell>
          <cell r="AL12">
            <v>197</v>
          </cell>
        </row>
        <row r="13">
          <cell r="AJ13" t="str">
            <v>ING. FORESTAL</v>
          </cell>
          <cell r="AK13">
            <v>64</v>
          </cell>
          <cell r="AL13">
            <v>79</v>
          </cell>
        </row>
        <row r="14">
          <cell r="AJ14" t="str">
            <v>ECONOMIA</v>
          </cell>
          <cell r="AK14">
            <v>28</v>
          </cell>
          <cell r="AL14">
            <v>25</v>
          </cell>
        </row>
        <row r="15">
          <cell r="AJ15" t="str">
            <v>ING. EST. E INFORMATICA</v>
          </cell>
          <cell r="AK15">
            <v>17</v>
          </cell>
          <cell r="AL15">
            <v>9</v>
          </cell>
        </row>
        <row r="16">
          <cell r="AJ16" t="str">
            <v>ING. EN GESTION EMPRES.</v>
          </cell>
          <cell r="AK16">
            <v>123</v>
          </cell>
          <cell r="AL16">
            <v>111</v>
          </cell>
        </row>
        <row r="17">
          <cell r="AJ17" t="str">
            <v>ING. AGRICOLA</v>
          </cell>
          <cell r="AK17">
            <v>40</v>
          </cell>
          <cell r="AL17">
            <v>6</v>
          </cell>
        </row>
        <row r="18">
          <cell r="AJ18" t="str">
            <v>IND. ALIMENTARIAS</v>
          </cell>
          <cell r="AK18">
            <v>188</v>
          </cell>
          <cell r="AL18">
            <v>277</v>
          </cell>
        </row>
        <row r="19">
          <cell r="AJ19" t="str">
            <v>ING. PESQUERA</v>
          </cell>
          <cell r="AK19">
            <v>21</v>
          </cell>
          <cell r="AL19">
            <v>24</v>
          </cell>
        </row>
        <row r="20">
          <cell r="AJ20" t="str">
            <v>ZOOTECNIA</v>
          </cell>
          <cell r="AK20">
            <v>118</v>
          </cell>
          <cell r="AL20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zoomScalePageLayoutView="0" workbookViewId="0" topLeftCell="A1">
      <selection activeCell="AI29" sqref="AI29"/>
    </sheetView>
  </sheetViews>
  <sheetFormatPr defaultColWidth="11.421875" defaultRowHeight="15"/>
  <cols>
    <col min="1" max="1" width="18.57421875" style="0" customWidth="1"/>
    <col min="2" max="31" width="4.7109375" style="0" customWidth="1"/>
    <col min="33" max="33" width="20.28125" style="0" customWidth="1"/>
  </cols>
  <sheetData>
    <row r="1" spans="1:31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6.5" thickBo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s="3" customFormat="1" ht="18.75" customHeight="1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  <c r="K3" s="60" t="s">
        <v>6</v>
      </c>
      <c r="L3" s="61"/>
      <c r="M3" s="62"/>
      <c r="N3" s="60" t="s">
        <v>7</v>
      </c>
      <c r="O3" s="61"/>
      <c r="P3" s="62"/>
      <c r="Q3" s="60" t="s">
        <v>8</v>
      </c>
      <c r="R3" s="61"/>
      <c r="S3" s="62"/>
      <c r="T3" s="60" t="s">
        <v>9</v>
      </c>
      <c r="U3" s="61"/>
      <c r="V3" s="62"/>
      <c r="W3" s="60" t="s">
        <v>10</v>
      </c>
      <c r="X3" s="61"/>
      <c r="Y3" s="62"/>
      <c r="Z3" s="2" t="s">
        <v>11</v>
      </c>
      <c r="AA3" s="2"/>
      <c r="AB3" s="2"/>
      <c r="AC3" s="60" t="s">
        <v>7</v>
      </c>
      <c r="AD3" s="61"/>
      <c r="AE3" s="62"/>
    </row>
    <row r="4" spans="1:31" s="3" customFormat="1" ht="18.75" customHeight="1" thickBot="1">
      <c r="A4" s="4" t="s">
        <v>12</v>
      </c>
      <c r="B4" s="63" t="s">
        <v>13</v>
      </c>
      <c r="C4" s="64"/>
      <c r="D4" s="65"/>
      <c r="E4" s="63" t="s">
        <v>14</v>
      </c>
      <c r="F4" s="64"/>
      <c r="G4" s="65"/>
      <c r="H4" s="63" t="s">
        <v>15</v>
      </c>
      <c r="I4" s="64"/>
      <c r="J4" s="65"/>
      <c r="K4" s="63" t="s">
        <v>16</v>
      </c>
      <c r="L4" s="64"/>
      <c r="M4" s="65"/>
      <c r="N4" s="8" t="s">
        <v>17</v>
      </c>
      <c r="O4" s="8"/>
      <c r="P4" s="8"/>
      <c r="Q4" s="63" t="s">
        <v>18</v>
      </c>
      <c r="R4" s="64"/>
      <c r="S4" s="65"/>
      <c r="T4" s="63" t="s">
        <v>19</v>
      </c>
      <c r="U4" s="64"/>
      <c r="V4" s="65"/>
      <c r="W4" s="63" t="s">
        <v>20</v>
      </c>
      <c r="X4" s="64"/>
      <c r="Y4" s="65"/>
      <c r="Z4" s="63" t="s">
        <v>21</v>
      </c>
      <c r="AA4" s="64"/>
      <c r="AB4" s="65"/>
      <c r="AC4" s="63" t="s">
        <v>22</v>
      </c>
      <c r="AD4" s="64"/>
      <c r="AE4" s="65"/>
    </row>
    <row r="5" spans="1:39" s="3" customFormat="1" ht="18.75" customHeight="1" thickBot="1">
      <c r="A5" s="9"/>
      <c r="B5" s="5" t="s">
        <v>23</v>
      </c>
      <c r="C5" s="10" t="s">
        <v>24</v>
      </c>
      <c r="D5" s="7" t="s">
        <v>25</v>
      </c>
      <c r="E5" s="6" t="s">
        <v>23</v>
      </c>
      <c r="F5" s="10" t="s">
        <v>24</v>
      </c>
      <c r="G5" s="6" t="s">
        <v>25</v>
      </c>
      <c r="H5" s="5" t="s">
        <v>23</v>
      </c>
      <c r="I5" s="10" t="s">
        <v>24</v>
      </c>
      <c r="J5" s="7" t="s">
        <v>25</v>
      </c>
      <c r="K5" s="5" t="s">
        <v>23</v>
      </c>
      <c r="L5" s="10" t="s">
        <v>24</v>
      </c>
      <c r="M5" s="7" t="s">
        <v>25</v>
      </c>
      <c r="N5" s="6" t="s">
        <v>23</v>
      </c>
      <c r="O5" s="10" t="s">
        <v>24</v>
      </c>
      <c r="P5" s="6" t="s">
        <v>25</v>
      </c>
      <c r="Q5" s="5" t="s">
        <v>23</v>
      </c>
      <c r="R5" s="10" t="s">
        <v>24</v>
      </c>
      <c r="S5" s="7" t="s">
        <v>25</v>
      </c>
      <c r="T5" s="6" t="s">
        <v>23</v>
      </c>
      <c r="U5" s="10" t="s">
        <v>24</v>
      </c>
      <c r="V5" s="6" t="s">
        <v>25</v>
      </c>
      <c r="W5" s="5" t="s">
        <v>23</v>
      </c>
      <c r="X5" s="10" t="s">
        <v>24</v>
      </c>
      <c r="Y5" s="7" t="s">
        <v>25</v>
      </c>
      <c r="Z5" s="6" t="s">
        <v>23</v>
      </c>
      <c r="AA5" s="10" t="s">
        <v>24</v>
      </c>
      <c r="AB5" s="6" t="s">
        <v>25</v>
      </c>
      <c r="AC5" s="5" t="s">
        <v>23</v>
      </c>
      <c r="AD5" s="10" t="s">
        <v>24</v>
      </c>
      <c r="AE5" s="7" t="s">
        <v>26</v>
      </c>
      <c r="AH5" s="11"/>
      <c r="AI5" s="11"/>
      <c r="AJ5" s="12"/>
      <c r="AK5" s="12"/>
      <c r="AL5" s="12"/>
      <c r="AM5" s="12"/>
    </row>
    <row r="6" spans="1:39" s="20" customFormat="1" ht="18.75" customHeight="1">
      <c r="A6" s="13" t="s">
        <v>29</v>
      </c>
      <c r="B6" s="14">
        <f>+B7</f>
        <v>311</v>
      </c>
      <c r="C6" s="15">
        <f>+C7</f>
        <v>227</v>
      </c>
      <c r="D6" s="16">
        <f>+D7</f>
        <v>84</v>
      </c>
      <c r="E6" s="17">
        <f aca="true" t="shared" si="0" ref="E6:E24">SUM(F6:G6)</f>
        <v>305</v>
      </c>
      <c r="F6" s="15">
        <f>+F7</f>
        <v>223</v>
      </c>
      <c r="G6" s="18">
        <f>+G7</f>
        <v>82</v>
      </c>
      <c r="H6" s="19">
        <f aca="true" t="shared" si="1" ref="H6:H24">SUM(I6+J6)</f>
        <v>2</v>
      </c>
      <c r="I6" s="15">
        <f>+I7</f>
        <v>1</v>
      </c>
      <c r="J6" s="16">
        <f>+J7</f>
        <v>1</v>
      </c>
      <c r="K6" s="14">
        <f>SUM(L6+M6)</f>
        <v>2</v>
      </c>
      <c r="L6" s="15">
        <f>+L7</f>
        <v>1</v>
      </c>
      <c r="M6" s="16">
        <f>+M7</f>
        <v>1</v>
      </c>
      <c r="N6" s="18">
        <f aca="true" t="shared" si="2" ref="N6:N24">+O6+P6</f>
        <v>1</v>
      </c>
      <c r="O6" s="15">
        <f>+O7</f>
        <v>1</v>
      </c>
      <c r="P6" s="18">
        <f>+P7</f>
        <v>0</v>
      </c>
      <c r="Q6" s="14">
        <f aca="true" t="shared" si="3" ref="Q6:Q24">+R6+S6</f>
        <v>0</v>
      </c>
      <c r="R6" s="15">
        <f>+R7</f>
        <v>0</v>
      </c>
      <c r="S6" s="16">
        <f>+S7</f>
        <v>0</v>
      </c>
      <c r="T6" s="14">
        <f aca="true" t="shared" si="4" ref="T6:T24">+U6+V6</f>
        <v>0</v>
      </c>
      <c r="U6" s="15">
        <f>+U7</f>
        <v>0</v>
      </c>
      <c r="V6" s="16">
        <f>+V7</f>
        <v>0</v>
      </c>
      <c r="W6" s="14">
        <f aca="true" t="shared" si="5" ref="W6:W24">+X6+Y6</f>
        <v>1</v>
      </c>
      <c r="X6" s="15">
        <f>+X7</f>
        <v>1</v>
      </c>
      <c r="Y6" s="16">
        <f>+Y7</f>
        <v>0</v>
      </c>
      <c r="Z6" s="14">
        <f>+AA6+AB6</f>
        <v>0</v>
      </c>
      <c r="AA6" s="15">
        <f>+AA7</f>
        <v>0</v>
      </c>
      <c r="AB6" s="16">
        <f>+AB7</f>
        <v>0</v>
      </c>
      <c r="AC6" s="14">
        <f aca="true" t="shared" si="6" ref="AC6:AC24">+AD6+AE6</f>
        <v>0</v>
      </c>
      <c r="AD6" s="15">
        <f>+AD7</f>
        <v>0</v>
      </c>
      <c r="AE6" s="16">
        <f>+AE7</f>
        <v>0</v>
      </c>
      <c r="AG6" s="21"/>
      <c r="AH6" s="22"/>
      <c r="AI6" s="22"/>
      <c r="AJ6" s="23"/>
      <c r="AK6" s="23"/>
      <c r="AL6" s="23"/>
      <c r="AM6" s="23"/>
    </row>
    <row r="7" spans="1:39" s="22" customFormat="1" ht="18.75" customHeight="1">
      <c r="A7" s="24" t="s">
        <v>29</v>
      </c>
      <c r="B7" s="25">
        <f>SUM(C7:D7)</f>
        <v>311</v>
      </c>
      <c r="C7" s="26">
        <f>+F7+I7+L7+O7+R7+U7+X7+AA7+AD7</f>
        <v>227</v>
      </c>
      <c r="D7" s="27">
        <f>+G7+J7+M7+P7+S7+V7+Y7+AB7+AE7</f>
        <v>84</v>
      </c>
      <c r="E7" s="28">
        <f t="shared" si="0"/>
        <v>305</v>
      </c>
      <c r="F7" s="26">
        <v>223</v>
      </c>
      <c r="G7" s="28">
        <v>82</v>
      </c>
      <c r="H7" s="25">
        <f t="shared" si="1"/>
        <v>2</v>
      </c>
      <c r="I7" s="26">
        <v>1</v>
      </c>
      <c r="J7" s="27">
        <v>1</v>
      </c>
      <c r="K7" s="25">
        <f aca="true" t="shared" si="7" ref="K7:K24">+L7+M7</f>
        <v>2</v>
      </c>
      <c r="L7" s="26">
        <v>1</v>
      </c>
      <c r="M7" s="27">
        <v>1</v>
      </c>
      <c r="N7" s="28">
        <f t="shared" si="2"/>
        <v>1</v>
      </c>
      <c r="O7" s="26">
        <v>1</v>
      </c>
      <c r="P7" s="28">
        <v>0</v>
      </c>
      <c r="Q7" s="25">
        <f t="shared" si="3"/>
        <v>0</v>
      </c>
      <c r="R7" s="26">
        <v>0</v>
      </c>
      <c r="S7" s="27">
        <v>0</v>
      </c>
      <c r="T7" s="25">
        <f t="shared" si="4"/>
        <v>0</v>
      </c>
      <c r="U7" s="26">
        <v>0</v>
      </c>
      <c r="V7" s="27">
        <v>0</v>
      </c>
      <c r="W7" s="25">
        <f t="shared" si="5"/>
        <v>1</v>
      </c>
      <c r="X7" s="26">
        <v>1</v>
      </c>
      <c r="Y7" s="27">
        <v>0</v>
      </c>
      <c r="Z7" s="25">
        <v>0</v>
      </c>
      <c r="AA7" s="26">
        <v>0</v>
      </c>
      <c r="AB7" s="27">
        <v>0</v>
      </c>
      <c r="AC7" s="25">
        <f t="shared" si="6"/>
        <v>0</v>
      </c>
      <c r="AD7" s="26">
        <v>0</v>
      </c>
      <c r="AE7" s="27">
        <v>0</v>
      </c>
      <c r="AG7" s="21"/>
      <c r="AJ7" s="21"/>
      <c r="AK7" s="21"/>
      <c r="AL7" s="21"/>
      <c r="AM7" s="21"/>
    </row>
    <row r="8" spans="1:39" s="3" customFormat="1" ht="18.75" customHeight="1">
      <c r="A8" s="29" t="s">
        <v>31</v>
      </c>
      <c r="B8" s="30">
        <f>SUM(B9:B10)</f>
        <v>404</v>
      </c>
      <c r="C8" s="31">
        <f>SUM(C9:C10)</f>
        <v>191</v>
      </c>
      <c r="D8" s="32">
        <f>SUM(D9:D10)</f>
        <v>213</v>
      </c>
      <c r="E8" s="33">
        <f t="shared" si="0"/>
        <v>382</v>
      </c>
      <c r="F8" s="31">
        <f>SUM(F9:F10)</f>
        <v>182</v>
      </c>
      <c r="G8" s="33">
        <f>SUM(G9:G10)</f>
        <v>200</v>
      </c>
      <c r="H8" s="34">
        <f t="shared" si="1"/>
        <v>9</v>
      </c>
      <c r="I8" s="31">
        <f>SUM(I9:I10)</f>
        <v>4</v>
      </c>
      <c r="J8" s="32">
        <f>SUM(J9:J10)</f>
        <v>5</v>
      </c>
      <c r="K8" s="30">
        <f t="shared" si="7"/>
        <v>3</v>
      </c>
      <c r="L8" s="31">
        <f>SUM(L9:L10)</f>
        <v>1</v>
      </c>
      <c r="M8" s="32">
        <f>SUM(M9:M10)</f>
        <v>2</v>
      </c>
      <c r="N8" s="33">
        <f t="shared" si="2"/>
        <v>3</v>
      </c>
      <c r="O8" s="31">
        <f>SUM(O9:O10)</f>
        <v>2</v>
      </c>
      <c r="P8" s="33">
        <f>SUM(P9:P10)</f>
        <v>1</v>
      </c>
      <c r="Q8" s="30">
        <f t="shared" si="3"/>
        <v>0</v>
      </c>
      <c r="R8" s="31">
        <f>SUM(R9:R10)</f>
        <v>0</v>
      </c>
      <c r="S8" s="32">
        <f>SUM(S9:S10)</f>
        <v>0</v>
      </c>
      <c r="T8" s="30">
        <f t="shared" si="4"/>
        <v>0</v>
      </c>
      <c r="U8" s="31">
        <f>SUM(U9:U10)</f>
        <v>0</v>
      </c>
      <c r="V8" s="32">
        <f>SUM(V9:V10)</f>
        <v>0</v>
      </c>
      <c r="W8" s="30">
        <f t="shared" si="5"/>
        <v>0</v>
      </c>
      <c r="X8" s="31">
        <f>SUM(X9:X10)</f>
        <v>0</v>
      </c>
      <c r="Y8" s="32">
        <f>SUM(Y9:Y10)</f>
        <v>0</v>
      </c>
      <c r="Z8" s="30">
        <f aca="true" t="shared" si="8" ref="Z8:Z24">+AA8+AB8</f>
        <v>6</v>
      </c>
      <c r="AA8" s="31">
        <f>SUM(AA9:AA10)</f>
        <v>1</v>
      </c>
      <c r="AB8" s="32">
        <f>SUM(AB9:AB10)</f>
        <v>5</v>
      </c>
      <c r="AC8" s="30">
        <f t="shared" si="6"/>
        <v>1</v>
      </c>
      <c r="AD8" s="31">
        <f>SUM(AD9:AD10)</f>
        <v>1</v>
      </c>
      <c r="AE8" s="32">
        <f>SUM(AE9:AE10)</f>
        <v>0</v>
      </c>
      <c r="AG8" s="21"/>
      <c r="AH8" s="22"/>
      <c r="AI8" s="22"/>
      <c r="AJ8" s="12"/>
      <c r="AK8" s="12"/>
      <c r="AL8" s="12"/>
      <c r="AM8" s="12"/>
    </row>
    <row r="9" spans="1:39" s="22" customFormat="1" ht="18.75" customHeight="1">
      <c r="A9" s="24" t="s">
        <v>30</v>
      </c>
      <c r="B9" s="25">
        <f>+C9+D9</f>
        <v>165</v>
      </c>
      <c r="C9" s="26">
        <f>+F9+I9+L9+O9+R9+U9+X9+AA9+AD9</f>
        <v>63</v>
      </c>
      <c r="D9" s="27">
        <f>+G9+J9+M9+P9+S9+V9+Y9+AB9+AE9</f>
        <v>102</v>
      </c>
      <c r="E9" s="28">
        <f t="shared" si="0"/>
        <v>153</v>
      </c>
      <c r="F9" s="26">
        <v>59</v>
      </c>
      <c r="G9" s="28">
        <v>94</v>
      </c>
      <c r="H9" s="25">
        <f t="shared" si="1"/>
        <v>2</v>
      </c>
      <c r="I9" s="26">
        <v>1</v>
      </c>
      <c r="J9" s="27">
        <v>1</v>
      </c>
      <c r="K9" s="25">
        <f t="shared" si="7"/>
        <v>1</v>
      </c>
      <c r="L9" s="26">
        <v>0</v>
      </c>
      <c r="M9" s="27">
        <v>1</v>
      </c>
      <c r="N9" s="28">
        <f t="shared" si="2"/>
        <v>2</v>
      </c>
      <c r="O9" s="26">
        <v>1</v>
      </c>
      <c r="P9" s="28">
        <v>1</v>
      </c>
      <c r="Q9" s="25">
        <f t="shared" si="3"/>
        <v>0</v>
      </c>
      <c r="R9" s="26">
        <v>0</v>
      </c>
      <c r="S9" s="27">
        <v>0</v>
      </c>
      <c r="T9" s="25">
        <f t="shared" si="4"/>
        <v>0</v>
      </c>
      <c r="U9" s="26">
        <v>0</v>
      </c>
      <c r="V9" s="27">
        <v>0</v>
      </c>
      <c r="W9" s="25">
        <f t="shared" si="5"/>
        <v>0</v>
      </c>
      <c r="X9" s="26">
        <v>0</v>
      </c>
      <c r="Y9" s="27">
        <v>0</v>
      </c>
      <c r="Z9" s="25">
        <f t="shared" si="8"/>
        <v>6</v>
      </c>
      <c r="AA9" s="26">
        <v>1</v>
      </c>
      <c r="AB9" s="27">
        <v>5</v>
      </c>
      <c r="AC9" s="25">
        <f t="shared" si="6"/>
        <v>1</v>
      </c>
      <c r="AD9" s="26">
        <v>1</v>
      </c>
      <c r="AE9" s="27">
        <v>0</v>
      </c>
      <c r="AG9" s="21"/>
      <c r="AJ9" s="21"/>
      <c r="AK9" s="21"/>
      <c r="AL9" s="21"/>
      <c r="AM9" s="21"/>
    </row>
    <row r="10" spans="1:39" s="22" customFormat="1" ht="18.75" customHeight="1">
      <c r="A10" s="24" t="s">
        <v>32</v>
      </c>
      <c r="B10" s="25">
        <f>+C10+D10</f>
        <v>239</v>
      </c>
      <c r="C10" s="26">
        <f>+F10+I10+L10+O10+R10+U10+X10+AA10+AD10</f>
        <v>128</v>
      </c>
      <c r="D10" s="27">
        <f>+G10+J10+M10+P10+S10+V10+Y10+AB10+AE10</f>
        <v>111</v>
      </c>
      <c r="E10" s="28">
        <f t="shared" si="0"/>
        <v>229</v>
      </c>
      <c r="F10" s="26">
        <v>123</v>
      </c>
      <c r="G10" s="28">
        <v>106</v>
      </c>
      <c r="H10" s="25">
        <f t="shared" si="1"/>
        <v>7</v>
      </c>
      <c r="I10" s="26">
        <v>3</v>
      </c>
      <c r="J10" s="27">
        <v>4</v>
      </c>
      <c r="K10" s="25">
        <f t="shared" si="7"/>
        <v>2</v>
      </c>
      <c r="L10" s="26">
        <v>1</v>
      </c>
      <c r="M10" s="27">
        <v>1</v>
      </c>
      <c r="N10" s="28">
        <f t="shared" si="2"/>
        <v>1</v>
      </c>
      <c r="O10" s="26">
        <v>1</v>
      </c>
      <c r="P10" s="28">
        <v>0</v>
      </c>
      <c r="Q10" s="25">
        <f t="shared" si="3"/>
        <v>0</v>
      </c>
      <c r="R10" s="26">
        <v>0</v>
      </c>
      <c r="S10" s="27">
        <v>0</v>
      </c>
      <c r="T10" s="25">
        <f t="shared" si="4"/>
        <v>0</v>
      </c>
      <c r="U10" s="26">
        <v>0</v>
      </c>
      <c r="V10" s="27">
        <v>0</v>
      </c>
      <c r="W10" s="25">
        <f t="shared" si="5"/>
        <v>0</v>
      </c>
      <c r="X10" s="26">
        <v>0</v>
      </c>
      <c r="Y10" s="27">
        <v>0</v>
      </c>
      <c r="Z10" s="25">
        <f t="shared" si="8"/>
        <v>0</v>
      </c>
      <c r="AA10" s="26">
        <v>0</v>
      </c>
      <c r="AB10" s="27">
        <v>0</v>
      </c>
      <c r="AC10" s="25">
        <f t="shared" si="6"/>
        <v>0</v>
      </c>
      <c r="AD10" s="26">
        <v>0</v>
      </c>
      <c r="AE10" s="27">
        <v>0</v>
      </c>
      <c r="AG10" s="21"/>
      <c r="AJ10" s="21"/>
      <c r="AK10" s="21"/>
      <c r="AL10" s="21"/>
      <c r="AM10" s="21"/>
    </row>
    <row r="11" spans="1:39" s="3" customFormat="1" ht="18.75" customHeight="1">
      <c r="A11" s="35" t="s">
        <v>35</v>
      </c>
      <c r="B11" s="30">
        <f>+B12</f>
        <v>82</v>
      </c>
      <c r="C11" s="31">
        <f>+C12</f>
        <v>49</v>
      </c>
      <c r="D11" s="32">
        <f>+D12</f>
        <v>33</v>
      </c>
      <c r="E11" s="33">
        <f t="shared" si="0"/>
        <v>80</v>
      </c>
      <c r="F11" s="31">
        <f>+F12</f>
        <v>48</v>
      </c>
      <c r="G11" s="33">
        <f>+G12</f>
        <v>32</v>
      </c>
      <c r="H11" s="34">
        <f t="shared" si="1"/>
        <v>1</v>
      </c>
      <c r="I11" s="31">
        <f>+I12</f>
        <v>0</v>
      </c>
      <c r="J11" s="32">
        <f>+J12</f>
        <v>1</v>
      </c>
      <c r="K11" s="30">
        <f t="shared" si="7"/>
        <v>1</v>
      </c>
      <c r="L11" s="31">
        <f>+L12</f>
        <v>1</v>
      </c>
      <c r="M11" s="32">
        <f>SUM(M12)</f>
        <v>0</v>
      </c>
      <c r="N11" s="33">
        <f t="shared" si="2"/>
        <v>0</v>
      </c>
      <c r="O11" s="31">
        <f>+O12</f>
        <v>0</v>
      </c>
      <c r="P11" s="33">
        <f>+P12</f>
        <v>0</v>
      </c>
      <c r="Q11" s="30">
        <f t="shared" si="3"/>
        <v>0</v>
      </c>
      <c r="R11" s="31">
        <f>+R12</f>
        <v>0</v>
      </c>
      <c r="S11" s="32">
        <f>+S12</f>
        <v>0</v>
      </c>
      <c r="T11" s="30">
        <f t="shared" si="4"/>
        <v>0</v>
      </c>
      <c r="U11" s="31">
        <f>+U12</f>
        <v>0</v>
      </c>
      <c r="V11" s="32">
        <f>+V12</f>
        <v>0</v>
      </c>
      <c r="W11" s="30">
        <f t="shared" si="5"/>
        <v>0</v>
      </c>
      <c r="X11" s="31">
        <f>+X12</f>
        <v>0</v>
      </c>
      <c r="Y11" s="32">
        <f>+Y12</f>
        <v>0</v>
      </c>
      <c r="Z11" s="30">
        <f t="shared" si="8"/>
        <v>0</v>
      </c>
      <c r="AA11" s="31">
        <f>+AA12</f>
        <v>0</v>
      </c>
      <c r="AB11" s="32">
        <f>+AB12</f>
        <v>0</v>
      </c>
      <c r="AC11" s="30">
        <f t="shared" si="6"/>
        <v>0</v>
      </c>
      <c r="AD11" s="31">
        <f>+AD12</f>
        <v>0</v>
      </c>
      <c r="AE11" s="32">
        <f>+AE12</f>
        <v>0</v>
      </c>
      <c r="AG11" s="21"/>
      <c r="AH11" s="22"/>
      <c r="AI11" s="22"/>
      <c r="AJ11" s="12"/>
      <c r="AK11" s="12"/>
      <c r="AL11" s="12"/>
      <c r="AM11" s="12"/>
    </row>
    <row r="12" spans="1:39" s="22" customFormat="1" ht="18.75" customHeight="1">
      <c r="A12" s="24" t="s">
        <v>33</v>
      </c>
      <c r="B12" s="25">
        <f>+C12+D12</f>
        <v>82</v>
      </c>
      <c r="C12" s="26">
        <f>+F12+I12+L12+O12+R12+U12+X12+AA12+AD12</f>
        <v>49</v>
      </c>
      <c r="D12" s="27">
        <f>+G12+J12+M12+P12+S12+V12+Y12+AB12+AE12</f>
        <v>33</v>
      </c>
      <c r="E12" s="28">
        <f t="shared" si="0"/>
        <v>80</v>
      </c>
      <c r="F12" s="26">
        <v>48</v>
      </c>
      <c r="G12" s="28">
        <v>32</v>
      </c>
      <c r="H12" s="25">
        <f t="shared" si="1"/>
        <v>1</v>
      </c>
      <c r="I12" s="26">
        <v>0</v>
      </c>
      <c r="J12" s="27">
        <v>1</v>
      </c>
      <c r="K12" s="25">
        <f t="shared" si="7"/>
        <v>1</v>
      </c>
      <c r="L12" s="26">
        <v>1</v>
      </c>
      <c r="M12" s="27">
        <v>0</v>
      </c>
      <c r="N12" s="28">
        <f t="shared" si="2"/>
        <v>0</v>
      </c>
      <c r="O12" s="26">
        <v>0</v>
      </c>
      <c r="P12" s="28">
        <v>0</v>
      </c>
      <c r="Q12" s="25">
        <f t="shared" si="3"/>
        <v>0</v>
      </c>
      <c r="R12" s="26">
        <v>0</v>
      </c>
      <c r="S12" s="27">
        <v>0</v>
      </c>
      <c r="T12" s="25">
        <f t="shared" si="4"/>
        <v>0</v>
      </c>
      <c r="U12" s="26">
        <v>0</v>
      </c>
      <c r="V12" s="27">
        <v>0</v>
      </c>
      <c r="W12" s="25">
        <f t="shared" si="5"/>
        <v>0</v>
      </c>
      <c r="X12" s="26">
        <v>0</v>
      </c>
      <c r="Y12" s="27">
        <v>0</v>
      </c>
      <c r="Z12" s="25">
        <f t="shared" si="8"/>
        <v>0</v>
      </c>
      <c r="AA12" s="26">
        <v>0</v>
      </c>
      <c r="AB12" s="27">
        <v>0</v>
      </c>
      <c r="AC12" s="25">
        <f t="shared" si="6"/>
        <v>0</v>
      </c>
      <c r="AD12" s="26">
        <v>0</v>
      </c>
      <c r="AE12" s="27">
        <v>0</v>
      </c>
      <c r="AG12" s="21"/>
      <c r="AJ12" s="21"/>
      <c r="AK12" s="21"/>
      <c r="AL12" s="21"/>
      <c r="AM12" s="21"/>
    </row>
    <row r="13" spans="1:39" s="3" customFormat="1" ht="18.75" customHeight="1">
      <c r="A13" s="35" t="s">
        <v>38</v>
      </c>
      <c r="B13" s="30">
        <f>SUM(B14:B16)</f>
        <v>449</v>
      </c>
      <c r="C13" s="31">
        <f>SUM(C14:C16)</f>
        <v>273</v>
      </c>
      <c r="D13" s="32">
        <f>SUM(D14:D16)</f>
        <v>176</v>
      </c>
      <c r="E13" s="33">
        <f t="shared" si="0"/>
        <v>439</v>
      </c>
      <c r="F13" s="31">
        <f>SUM(F14:F16)</f>
        <v>271</v>
      </c>
      <c r="G13" s="33">
        <f>SUM(G14:G16)</f>
        <v>168</v>
      </c>
      <c r="H13" s="34">
        <f t="shared" si="1"/>
        <v>8</v>
      </c>
      <c r="I13" s="31">
        <f>SUM(I14:I16)</f>
        <v>2</v>
      </c>
      <c r="J13" s="32">
        <f>SUM(J14:J16)</f>
        <v>6</v>
      </c>
      <c r="K13" s="30">
        <f t="shared" si="7"/>
        <v>1</v>
      </c>
      <c r="L13" s="31">
        <f>SUM(L14:L16)</f>
        <v>0</v>
      </c>
      <c r="M13" s="32">
        <f>SUM(M14:M16)</f>
        <v>1</v>
      </c>
      <c r="N13" s="33">
        <f t="shared" si="2"/>
        <v>0</v>
      </c>
      <c r="O13" s="31">
        <f>SUM(O14:O16)</f>
        <v>0</v>
      </c>
      <c r="P13" s="33">
        <f>SUM(P14:P16)</f>
        <v>0</v>
      </c>
      <c r="Q13" s="30">
        <f t="shared" si="3"/>
        <v>0</v>
      </c>
      <c r="R13" s="31">
        <f>SUM(R14:R16)</f>
        <v>0</v>
      </c>
      <c r="S13" s="32">
        <f>SUM(S14:S16)</f>
        <v>0</v>
      </c>
      <c r="T13" s="30">
        <f t="shared" si="4"/>
        <v>0</v>
      </c>
      <c r="U13" s="31">
        <f>SUM(U14:U16)</f>
        <v>0</v>
      </c>
      <c r="V13" s="32">
        <f>SUM(V14:V16)</f>
        <v>0</v>
      </c>
      <c r="W13" s="30">
        <f t="shared" si="5"/>
        <v>0</v>
      </c>
      <c r="X13" s="31">
        <f>SUM(X14:X16)</f>
        <v>0</v>
      </c>
      <c r="Y13" s="32">
        <f>SUM(Y14:Y16)</f>
        <v>0</v>
      </c>
      <c r="Z13" s="30">
        <f t="shared" si="8"/>
        <v>1</v>
      </c>
      <c r="AA13" s="31">
        <f>SUM(AA14:AA16)</f>
        <v>0</v>
      </c>
      <c r="AB13" s="32">
        <f>SUM(AB14:AB16)</f>
        <v>1</v>
      </c>
      <c r="AC13" s="30">
        <f t="shared" si="6"/>
        <v>0</v>
      </c>
      <c r="AD13" s="31">
        <f>SUM(AD14:AD16)</f>
        <v>0</v>
      </c>
      <c r="AE13" s="32">
        <f>SUM(AE14:AE16)</f>
        <v>0</v>
      </c>
      <c r="AG13" s="21"/>
      <c r="AH13" s="22"/>
      <c r="AI13" s="22"/>
      <c r="AJ13" s="12"/>
      <c r="AK13" s="12"/>
      <c r="AL13" s="12"/>
      <c r="AM13" s="12"/>
    </row>
    <row r="14" spans="1:39" s="22" customFormat="1" ht="18.75" customHeight="1">
      <c r="A14" s="24" t="s">
        <v>34</v>
      </c>
      <c r="B14" s="25">
        <f>+C14+D14</f>
        <v>120</v>
      </c>
      <c r="C14" s="26">
        <f aca="true" t="shared" si="9" ref="C14:D16">+F14+I14+L14+O14+R14+U14+X14+AA14+AD14</f>
        <v>83</v>
      </c>
      <c r="D14" s="27">
        <f t="shared" si="9"/>
        <v>37</v>
      </c>
      <c r="E14" s="28">
        <f t="shared" si="0"/>
        <v>115</v>
      </c>
      <c r="F14" s="26">
        <v>82</v>
      </c>
      <c r="G14" s="28">
        <v>33</v>
      </c>
      <c r="H14" s="25">
        <f t="shared" si="1"/>
        <v>5</v>
      </c>
      <c r="I14" s="26">
        <v>1</v>
      </c>
      <c r="J14" s="27">
        <v>4</v>
      </c>
      <c r="K14" s="25">
        <f t="shared" si="7"/>
        <v>0</v>
      </c>
      <c r="L14" s="26">
        <v>0</v>
      </c>
      <c r="M14" s="27">
        <v>0</v>
      </c>
      <c r="N14" s="28">
        <f t="shared" si="2"/>
        <v>0</v>
      </c>
      <c r="O14" s="26">
        <v>0</v>
      </c>
      <c r="P14" s="28">
        <v>0</v>
      </c>
      <c r="Q14" s="25">
        <f t="shared" si="3"/>
        <v>0</v>
      </c>
      <c r="R14" s="26">
        <v>0</v>
      </c>
      <c r="S14" s="27">
        <v>0</v>
      </c>
      <c r="T14" s="25">
        <f t="shared" si="4"/>
        <v>0</v>
      </c>
      <c r="U14" s="26">
        <v>0</v>
      </c>
      <c r="V14" s="27">
        <v>0</v>
      </c>
      <c r="W14" s="25">
        <f t="shared" si="5"/>
        <v>0</v>
      </c>
      <c r="X14" s="26">
        <v>0</v>
      </c>
      <c r="Y14" s="27">
        <v>0</v>
      </c>
      <c r="Z14" s="25">
        <f t="shared" si="8"/>
        <v>0</v>
      </c>
      <c r="AA14" s="26">
        <v>0</v>
      </c>
      <c r="AB14" s="27">
        <v>0</v>
      </c>
      <c r="AC14" s="25">
        <f t="shared" si="6"/>
        <v>0</v>
      </c>
      <c r="AD14" s="26">
        <v>0</v>
      </c>
      <c r="AE14" s="27">
        <v>0</v>
      </c>
      <c r="AG14" s="21"/>
      <c r="AJ14" s="21"/>
      <c r="AK14" s="21"/>
      <c r="AL14" s="21"/>
      <c r="AM14" s="21"/>
    </row>
    <row r="15" spans="1:39" s="22" customFormat="1" ht="18.75" customHeight="1">
      <c r="A15" s="24" t="s">
        <v>41</v>
      </c>
      <c r="B15" s="25">
        <f>+C15+D15</f>
        <v>71</v>
      </c>
      <c r="C15" s="26">
        <f t="shared" si="9"/>
        <v>40</v>
      </c>
      <c r="D15" s="27">
        <f t="shared" si="9"/>
        <v>31</v>
      </c>
      <c r="E15" s="28">
        <f t="shared" si="0"/>
        <v>70</v>
      </c>
      <c r="F15" s="26">
        <v>40</v>
      </c>
      <c r="G15" s="28">
        <v>30</v>
      </c>
      <c r="H15" s="25">
        <f t="shared" si="1"/>
        <v>0</v>
      </c>
      <c r="I15" s="26">
        <v>0</v>
      </c>
      <c r="J15" s="27">
        <v>0</v>
      </c>
      <c r="K15" s="25">
        <f t="shared" si="7"/>
        <v>1</v>
      </c>
      <c r="L15" s="26">
        <v>0</v>
      </c>
      <c r="M15" s="27">
        <v>1</v>
      </c>
      <c r="N15" s="28">
        <f t="shared" si="2"/>
        <v>0</v>
      </c>
      <c r="O15" s="26">
        <v>0</v>
      </c>
      <c r="P15" s="28">
        <v>0</v>
      </c>
      <c r="Q15" s="25">
        <f t="shared" si="3"/>
        <v>0</v>
      </c>
      <c r="R15" s="26">
        <v>0</v>
      </c>
      <c r="S15" s="27">
        <v>0</v>
      </c>
      <c r="T15" s="25">
        <f t="shared" si="4"/>
        <v>0</v>
      </c>
      <c r="U15" s="26">
        <v>0</v>
      </c>
      <c r="V15" s="27">
        <v>0</v>
      </c>
      <c r="W15" s="25">
        <f t="shared" si="5"/>
        <v>0</v>
      </c>
      <c r="X15" s="26">
        <v>0</v>
      </c>
      <c r="Y15" s="27">
        <v>0</v>
      </c>
      <c r="Z15" s="25">
        <f t="shared" si="8"/>
        <v>0</v>
      </c>
      <c r="AA15" s="26">
        <v>0</v>
      </c>
      <c r="AB15" s="27">
        <v>0</v>
      </c>
      <c r="AC15" s="25">
        <f t="shared" si="6"/>
        <v>0</v>
      </c>
      <c r="AD15" s="26">
        <v>0</v>
      </c>
      <c r="AE15" s="27">
        <v>0</v>
      </c>
      <c r="AG15" s="21"/>
      <c r="AJ15" s="21"/>
      <c r="AK15" s="21"/>
      <c r="AL15" s="21"/>
      <c r="AM15" s="21"/>
    </row>
    <row r="16" spans="1:39" s="22" customFormat="1" ht="18.75" customHeight="1">
      <c r="A16" s="24" t="s">
        <v>43</v>
      </c>
      <c r="B16" s="25">
        <f>+C16+D16</f>
        <v>258</v>
      </c>
      <c r="C16" s="26">
        <f t="shared" si="9"/>
        <v>150</v>
      </c>
      <c r="D16" s="27">
        <f t="shared" si="9"/>
        <v>108</v>
      </c>
      <c r="E16" s="28">
        <f t="shared" si="0"/>
        <v>254</v>
      </c>
      <c r="F16" s="26">
        <v>149</v>
      </c>
      <c r="G16" s="28">
        <v>105</v>
      </c>
      <c r="H16" s="25">
        <f t="shared" si="1"/>
        <v>3</v>
      </c>
      <c r="I16" s="26">
        <v>1</v>
      </c>
      <c r="J16" s="27">
        <v>2</v>
      </c>
      <c r="K16" s="25">
        <f t="shared" si="7"/>
        <v>0</v>
      </c>
      <c r="L16" s="26">
        <v>0</v>
      </c>
      <c r="M16" s="27">
        <v>0</v>
      </c>
      <c r="N16" s="28">
        <f t="shared" si="2"/>
        <v>0</v>
      </c>
      <c r="O16" s="26">
        <v>0</v>
      </c>
      <c r="P16" s="28">
        <v>0</v>
      </c>
      <c r="Q16" s="25">
        <f t="shared" si="3"/>
        <v>0</v>
      </c>
      <c r="R16" s="26">
        <v>0</v>
      </c>
      <c r="S16" s="27">
        <v>0</v>
      </c>
      <c r="T16" s="25">
        <f t="shared" si="4"/>
        <v>0</v>
      </c>
      <c r="U16" s="26">
        <v>0</v>
      </c>
      <c r="V16" s="27">
        <v>0</v>
      </c>
      <c r="W16" s="25">
        <f t="shared" si="5"/>
        <v>0</v>
      </c>
      <c r="X16" s="26">
        <v>0</v>
      </c>
      <c r="Y16" s="27">
        <v>0</v>
      </c>
      <c r="Z16" s="25">
        <f t="shared" si="8"/>
        <v>1</v>
      </c>
      <c r="AA16" s="26">
        <v>0</v>
      </c>
      <c r="AB16" s="27">
        <v>1</v>
      </c>
      <c r="AC16" s="25">
        <f t="shared" si="6"/>
        <v>0</v>
      </c>
      <c r="AD16" s="26">
        <v>0</v>
      </c>
      <c r="AE16" s="27">
        <v>0</v>
      </c>
      <c r="AG16" s="21"/>
      <c r="AJ16" s="21"/>
      <c r="AK16" s="21"/>
      <c r="AL16" s="21"/>
      <c r="AM16" s="21"/>
    </row>
    <row r="17" spans="1:39" s="3" customFormat="1" ht="18.75" customHeight="1">
      <c r="A17" s="35" t="s">
        <v>45</v>
      </c>
      <c r="B17" s="30">
        <f>+B18</f>
        <v>73</v>
      </c>
      <c r="C17" s="31">
        <f>+C18</f>
        <v>54</v>
      </c>
      <c r="D17" s="32">
        <f>+D18</f>
        <v>19</v>
      </c>
      <c r="E17" s="33">
        <f t="shared" si="0"/>
        <v>73</v>
      </c>
      <c r="F17" s="31">
        <f>+F18</f>
        <v>54</v>
      </c>
      <c r="G17" s="33">
        <f>+G18</f>
        <v>19</v>
      </c>
      <c r="H17" s="34">
        <f t="shared" si="1"/>
        <v>0</v>
      </c>
      <c r="I17" s="31">
        <f>+I18</f>
        <v>0</v>
      </c>
      <c r="J17" s="32">
        <f>+J18</f>
        <v>0</v>
      </c>
      <c r="K17" s="30">
        <f t="shared" si="7"/>
        <v>0</v>
      </c>
      <c r="L17" s="31">
        <f>+L18</f>
        <v>0</v>
      </c>
      <c r="M17" s="32">
        <f>+M18</f>
        <v>0</v>
      </c>
      <c r="N17" s="33">
        <f t="shared" si="2"/>
        <v>0</v>
      </c>
      <c r="O17" s="31">
        <f>+O18</f>
        <v>0</v>
      </c>
      <c r="P17" s="33">
        <f>+P18</f>
        <v>0</v>
      </c>
      <c r="Q17" s="30">
        <f t="shared" si="3"/>
        <v>0</v>
      </c>
      <c r="R17" s="31">
        <f>+R18</f>
        <v>0</v>
      </c>
      <c r="S17" s="32">
        <f>+S18</f>
        <v>0</v>
      </c>
      <c r="T17" s="30">
        <f t="shared" si="4"/>
        <v>0</v>
      </c>
      <c r="U17" s="31">
        <f>+U18</f>
        <v>0</v>
      </c>
      <c r="V17" s="32">
        <f>+V18</f>
        <v>0</v>
      </c>
      <c r="W17" s="30">
        <f t="shared" si="5"/>
        <v>0</v>
      </c>
      <c r="X17" s="31">
        <f>+X18</f>
        <v>0</v>
      </c>
      <c r="Y17" s="32">
        <f>+Y18</f>
        <v>0</v>
      </c>
      <c r="Z17" s="30">
        <f t="shared" si="8"/>
        <v>0</v>
      </c>
      <c r="AA17" s="31">
        <f>+AA18</f>
        <v>0</v>
      </c>
      <c r="AB17" s="32">
        <f>+AB18</f>
        <v>0</v>
      </c>
      <c r="AC17" s="30">
        <f t="shared" si="6"/>
        <v>0</v>
      </c>
      <c r="AD17" s="31">
        <f>+AD18</f>
        <v>0</v>
      </c>
      <c r="AE17" s="32">
        <f>+AE18</f>
        <v>0</v>
      </c>
      <c r="AJ17" s="12"/>
      <c r="AK17" s="12"/>
      <c r="AL17" s="12"/>
      <c r="AM17" s="12"/>
    </row>
    <row r="18" spans="1:39" s="22" customFormat="1" ht="18.75" customHeight="1">
      <c r="A18" s="24" t="s">
        <v>39</v>
      </c>
      <c r="B18" s="25">
        <f>+C18+D18</f>
        <v>73</v>
      </c>
      <c r="C18" s="26">
        <f>+F18+I18+L18+O18+R18+U18+X18+AA18+AD18</f>
        <v>54</v>
      </c>
      <c r="D18" s="27">
        <f>+G18+J18+M18+P18+S18+V18+Y18+AB18+AE18</f>
        <v>19</v>
      </c>
      <c r="E18" s="28">
        <f t="shared" si="0"/>
        <v>73</v>
      </c>
      <c r="F18" s="26">
        <v>54</v>
      </c>
      <c r="G18" s="28">
        <v>19</v>
      </c>
      <c r="H18" s="25">
        <f t="shared" si="1"/>
        <v>0</v>
      </c>
      <c r="I18" s="26">
        <v>0</v>
      </c>
      <c r="J18" s="27">
        <v>0</v>
      </c>
      <c r="K18" s="25">
        <f t="shared" si="7"/>
        <v>0</v>
      </c>
      <c r="L18" s="26">
        <v>0</v>
      </c>
      <c r="M18" s="27">
        <v>0</v>
      </c>
      <c r="N18" s="28">
        <f t="shared" si="2"/>
        <v>0</v>
      </c>
      <c r="O18" s="26">
        <v>0</v>
      </c>
      <c r="P18" s="28">
        <v>0</v>
      </c>
      <c r="Q18" s="25">
        <f t="shared" si="3"/>
        <v>0</v>
      </c>
      <c r="R18" s="26">
        <v>0</v>
      </c>
      <c r="S18" s="27">
        <v>0</v>
      </c>
      <c r="T18" s="25">
        <f t="shared" si="4"/>
        <v>0</v>
      </c>
      <c r="U18" s="26">
        <v>0</v>
      </c>
      <c r="V18" s="27">
        <v>0</v>
      </c>
      <c r="W18" s="25">
        <f t="shared" si="5"/>
        <v>0</v>
      </c>
      <c r="X18" s="26">
        <v>0</v>
      </c>
      <c r="Y18" s="27">
        <v>0</v>
      </c>
      <c r="Z18" s="25">
        <f t="shared" si="8"/>
        <v>0</v>
      </c>
      <c r="AA18" s="26">
        <v>0</v>
      </c>
      <c r="AB18" s="27">
        <v>0</v>
      </c>
      <c r="AC18" s="25">
        <f t="shared" si="6"/>
        <v>0</v>
      </c>
      <c r="AD18" s="26">
        <v>0</v>
      </c>
      <c r="AE18" s="27">
        <v>0</v>
      </c>
      <c r="AJ18" s="21"/>
      <c r="AK18" s="21"/>
      <c r="AL18" s="21"/>
      <c r="AM18" s="21"/>
    </row>
    <row r="19" spans="1:39" s="3" customFormat="1" ht="18.75" customHeight="1">
      <c r="A19" s="35" t="s">
        <v>46</v>
      </c>
      <c r="B19" s="30">
        <f>+B20</f>
        <v>359</v>
      </c>
      <c r="C19" s="31">
        <f>+C20</f>
        <v>167</v>
      </c>
      <c r="D19" s="32">
        <f>+D20</f>
        <v>192</v>
      </c>
      <c r="E19" s="33">
        <f t="shared" si="0"/>
        <v>348</v>
      </c>
      <c r="F19" s="31">
        <f>+F20</f>
        <v>164</v>
      </c>
      <c r="G19" s="33">
        <f>+G20</f>
        <v>184</v>
      </c>
      <c r="H19" s="34">
        <f t="shared" si="1"/>
        <v>6</v>
      </c>
      <c r="I19" s="31">
        <f>+I20</f>
        <v>2</v>
      </c>
      <c r="J19" s="32">
        <f>+J20</f>
        <v>4</v>
      </c>
      <c r="K19" s="30">
        <f t="shared" si="7"/>
        <v>3</v>
      </c>
      <c r="L19" s="31">
        <f>+L20</f>
        <v>1</v>
      </c>
      <c r="M19" s="32">
        <f>+M20</f>
        <v>2</v>
      </c>
      <c r="N19" s="33">
        <f t="shared" si="2"/>
        <v>1</v>
      </c>
      <c r="O19" s="31">
        <f>+O20</f>
        <v>0</v>
      </c>
      <c r="P19" s="33">
        <f>+P20</f>
        <v>1</v>
      </c>
      <c r="Q19" s="30">
        <f t="shared" si="3"/>
        <v>0</v>
      </c>
      <c r="R19" s="31">
        <f>+R20</f>
        <v>0</v>
      </c>
      <c r="S19" s="32">
        <f>+S20</f>
        <v>0</v>
      </c>
      <c r="T19" s="30">
        <f t="shared" si="4"/>
        <v>0</v>
      </c>
      <c r="U19" s="31">
        <f>+U20</f>
        <v>0</v>
      </c>
      <c r="V19" s="32">
        <f>+V20</f>
        <v>0</v>
      </c>
      <c r="W19" s="30">
        <f t="shared" si="5"/>
        <v>0</v>
      </c>
      <c r="X19" s="31">
        <f>+X20</f>
        <v>0</v>
      </c>
      <c r="Y19" s="32">
        <f>+Y20</f>
        <v>0</v>
      </c>
      <c r="Z19" s="30">
        <f t="shared" si="8"/>
        <v>1</v>
      </c>
      <c r="AA19" s="31">
        <f>+AA20</f>
        <v>0</v>
      </c>
      <c r="AB19" s="32">
        <f>+AB20</f>
        <v>1</v>
      </c>
      <c r="AC19" s="30">
        <f t="shared" si="6"/>
        <v>0</v>
      </c>
      <c r="AD19" s="31">
        <f>+AD20</f>
        <v>0</v>
      </c>
      <c r="AE19" s="32">
        <f>+AE20</f>
        <v>0</v>
      </c>
      <c r="AJ19" s="12"/>
      <c r="AK19" s="12"/>
      <c r="AL19" s="12"/>
      <c r="AM19" s="12"/>
    </row>
    <row r="20" spans="1:39" s="22" customFormat="1" ht="18.75" customHeight="1">
      <c r="A20" s="24" t="s">
        <v>40</v>
      </c>
      <c r="B20" s="25">
        <f>+C20+D20</f>
        <v>359</v>
      </c>
      <c r="C20" s="26">
        <f>+F20+I20+L20+O20+R20+U20+X20+AA20+AD20</f>
        <v>167</v>
      </c>
      <c r="D20" s="27">
        <f>+G20+J20+M20+P20+S20+V20+Y20+AB20+AE20</f>
        <v>192</v>
      </c>
      <c r="E20" s="28">
        <f t="shared" si="0"/>
        <v>348</v>
      </c>
      <c r="F20" s="26">
        <v>164</v>
      </c>
      <c r="G20" s="28">
        <v>184</v>
      </c>
      <c r="H20" s="25">
        <f t="shared" si="1"/>
        <v>6</v>
      </c>
      <c r="I20" s="26">
        <v>2</v>
      </c>
      <c r="J20" s="27">
        <v>4</v>
      </c>
      <c r="K20" s="25">
        <f t="shared" si="7"/>
        <v>3</v>
      </c>
      <c r="L20" s="26">
        <v>1</v>
      </c>
      <c r="M20" s="27">
        <v>2</v>
      </c>
      <c r="N20" s="28">
        <f t="shared" si="2"/>
        <v>1</v>
      </c>
      <c r="O20" s="26">
        <v>0</v>
      </c>
      <c r="P20" s="28">
        <v>1</v>
      </c>
      <c r="Q20" s="25">
        <f t="shared" si="3"/>
        <v>0</v>
      </c>
      <c r="R20" s="26">
        <v>0</v>
      </c>
      <c r="S20" s="27">
        <v>0</v>
      </c>
      <c r="T20" s="25">
        <f t="shared" si="4"/>
        <v>0</v>
      </c>
      <c r="U20" s="26">
        <v>0</v>
      </c>
      <c r="V20" s="27">
        <v>0</v>
      </c>
      <c r="W20" s="25">
        <f t="shared" si="5"/>
        <v>0</v>
      </c>
      <c r="X20" s="26">
        <v>0</v>
      </c>
      <c r="Y20" s="27">
        <v>0</v>
      </c>
      <c r="Z20" s="25">
        <f t="shared" si="8"/>
        <v>1</v>
      </c>
      <c r="AA20" s="26">
        <v>0</v>
      </c>
      <c r="AB20" s="27">
        <v>1</v>
      </c>
      <c r="AC20" s="25">
        <f t="shared" si="6"/>
        <v>0</v>
      </c>
      <c r="AD20" s="26">
        <v>0</v>
      </c>
      <c r="AE20" s="27">
        <v>0</v>
      </c>
      <c r="AJ20" s="21"/>
      <c r="AK20" s="21"/>
      <c r="AL20" s="21"/>
      <c r="AM20" s="21"/>
    </row>
    <row r="21" spans="1:39" s="3" customFormat="1" ht="18.75" customHeight="1">
      <c r="A21" s="35" t="s">
        <v>47</v>
      </c>
      <c r="B21" s="30">
        <f>+B22</f>
        <v>35</v>
      </c>
      <c r="C21" s="31">
        <f>+C22</f>
        <v>23</v>
      </c>
      <c r="D21" s="32">
        <f>+D22</f>
        <v>12</v>
      </c>
      <c r="E21" s="33">
        <f t="shared" si="0"/>
        <v>35</v>
      </c>
      <c r="F21" s="31">
        <f>+F22</f>
        <v>23</v>
      </c>
      <c r="G21" s="33">
        <f>+G22</f>
        <v>12</v>
      </c>
      <c r="H21" s="34">
        <f t="shared" si="1"/>
        <v>0</v>
      </c>
      <c r="I21" s="31">
        <f>+I22</f>
        <v>0</v>
      </c>
      <c r="J21" s="32">
        <f>+J22</f>
        <v>0</v>
      </c>
      <c r="K21" s="30">
        <f t="shared" si="7"/>
        <v>0</v>
      </c>
      <c r="L21" s="31">
        <f>+L22</f>
        <v>0</v>
      </c>
      <c r="M21" s="32">
        <f>+M22</f>
        <v>0</v>
      </c>
      <c r="N21" s="33">
        <f t="shared" si="2"/>
        <v>0</v>
      </c>
      <c r="O21" s="31">
        <f>+O22</f>
        <v>0</v>
      </c>
      <c r="P21" s="33">
        <f>+P22</f>
        <v>0</v>
      </c>
      <c r="Q21" s="30">
        <f t="shared" si="3"/>
        <v>0</v>
      </c>
      <c r="R21" s="31">
        <f>+R22</f>
        <v>0</v>
      </c>
      <c r="S21" s="32">
        <f>+S22</f>
        <v>0</v>
      </c>
      <c r="T21" s="30">
        <f t="shared" si="4"/>
        <v>0</v>
      </c>
      <c r="U21" s="31">
        <f>+U22</f>
        <v>0</v>
      </c>
      <c r="V21" s="32">
        <f>+V22</f>
        <v>0</v>
      </c>
      <c r="W21" s="30">
        <f t="shared" si="5"/>
        <v>0</v>
      </c>
      <c r="X21" s="31">
        <f>+X22</f>
        <v>0</v>
      </c>
      <c r="Y21" s="32">
        <f>+Y22</f>
        <v>0</v>
      </c>
      <c r="Z21" s="30">
        <f t="shared" si="8"/>
        <v>0</v>
      </c>
      <c r="AA21" s="31">
        <f>+AA22</f>
        <v>0</v>
      </c>
      <c r="AB21" s="32">
        <f>+AB22</f>
        <v>0</v>
      </c>
      <c r="AC21" s="30">
        <f t="shared" si="6"/>
        <v>0</v>
      </c>
      <c r="AD21" s="31">
        <f>+AD22</f>
        <v>0</v>
      </c>
      <c r="AE21" s="32">
        <f>+AE22</f>
        <v>0</v>
      </c>
      <c r="AJ21" s="12"/>
      <c r="AK21" s="12"/>
      <c r="AL21" s="12"/>
      <c r="AM21" s="12"/>
    </row>
    <row r="22" spans="1:39" s="22" customFormat="1" ht="18.75" customHeight="1">
      <c r="A22" s="24" t="s">
        <v>42</v>
      </c>
      <c r="B22" s="25">
        <f>+C22+D22</f>
        <v>35</v>
      </c>
      <c r="C22" s="26">
        <f>+F22+I22+L22+O22+R22+U22+X22+AA22+AD22</f>
        <v>23</v>
      </c>
      <c r="D22" s="27">
        <f>+G22+J22+M22+P22+S22+V22+Y22+AB22+AE22</f>
        <v>12</v>
      </c>
      <c r="E22" s="28">
        <f t="shared" si="0"/>
        <v>35</v>
      </c>
      <c r="F22" s="26">
        <v>23</v>
      </c>
      <c r="G22" s="28">
        <v>12</v>
      </c>
      <c r="H22" s="25">
        <f t="shared" si="1"/>
        <v>0</v>
      </c>
      <c r="I22" s="26">
        <v>0</v>
      </c>
      <c r="J22" s="27">
        <v>0</v>
      </c>
      <c r="K22" s="25">
        <f t="shared" si="7"/>
        <v>0</v>
      </c>
      <c r="L22" s="26">
        <v>0</v>
      </c>
      <c r="M22" s="27">
        <v>0</v>
      </c>
      <c r="N22" s="28">
        <f t="shared" si="2"/>
        <v>0</v>
      </c>
      <c r="O22" s="26">
        <v>0</v>
      </c>
      <c r="P22" s="28">
        <v>0</v>
      </c>
      <c r="Q22" s="25">
        <f t="shared" si="3"/>
        <v>0</v>
      </c>
      <c r="R22" s="26">
        <v>0</v>
      </c>
      <c r="S22" s="27">
        <v>0</v>
      </c>
      <c r="T22" s="25">
        <f t="shared" si="4"/>
        <v>0</v>
      </c>
      <c r="U22" s="26">
        <v>0</v>
      </c>
      <c r="V22" s="27">
        <v>0</v>
      </c>
      <c r="W22" s="25">
        <f t="shared" si="5"/>
        <v>0</v>
      </c>
      <c r="X22" s="26">
        <v>0</v>
      </c>
      <c r="Y22" s="27">
        <v>0</v>
      </c>
      <c r="Z22" s="25">
        <f t="shared" si="8"/>
        <v>0</v>
      </c>
      <c r="AA22" s="26">
        <v>0</v>
      </c>
      <c r="AB22" s="27">
        <v>0</v>
      </c>
      <c r="AC22" s="25">
        <f t="shared" si="6"/>
        <v>0</v>
      </c>
      <c r="AD22" s="26">
        <v>0</v>
      </c>
      <c r="AE22" s="27">
        <v>0</v>
      </c>
      <c r="AJ22" s="21"/>
      <c r="AK22" s="21"/>
      <c r="AL22" s="21"/>
      <c r="AM22" s="21"/>
    </row>
    <row r="23" spans="1:39" s="3" customFormat="1" ht="18.75" customHeight="1">
      <c r="A23" s="35" t="s">
        <v>44</v>
      </c>
      <c r="B23" s="30">
        <f>+B24</f>
        <v>303</v>
      </c>
      <c r="C23" s="31">
        <f>+C24</f>
        <v>167</v>
      </c>
      <c r="D23" s="32">
        <f>+D24</f>
        <v>136</v>
      </c>
      <c r="E23" s="33">
        <f t="shared" si="0"/>
        <v>299</v>
      </c>
      <c r="F23" s="31">
        <f>+F24</f>
        <v>163</v>
      </c>
      <c r="G23" s="33">
        <f>+G24</f>
        <v>136</v>
      </c>
      <c r="H23" s="34">
        <f t="shared" si="1"/>
        <v>2</v>
      </c>
      <c r="I23" s="31">
        <f>+I24</f>
        <v>2</v>
      </c>
      <c r="J23" s="32">
        <f>+J24</f>
        <v>0</v>
      </c>
      <c r="K23" s="30">
        <f t="shared" si="7"/>
        <v>0</v>
      </c>
      <c r="L23" s="31">
        <f>+L24</f>
        <v>0</v>
      </c>
      <c r="M23" s="32">
        <f>+M24</f>
        <v>0</v>
      </c>
      <c r="N23" s="33">
        <f t="shared" si="2"/>
        <v>1</v>
      </c>
      <c r="O23" s="31">
        <f>+O24</f>
        <v>1</v>
      </c>
      <c r="P23" s="33">
        <f>+P24</f>
        <v>0</v>
      </c>
      <c r="Q23" s="30">
        <f t="shared" si="3"/>
        <v>0</v>
      </c>
      <c r="R23" s="31">
        <f>+R24</f>
        <v>0</v>
      </c>
      <c r="S23" s="32">
        <f>+S24</f>
        <v>0</v>
      </c>
      <c r="T23" s="30">
        <f t="shared" si="4"/>
        <v>0</v>
      </c>
      <c r="U23" s="31">
        <f>+U24</f>
        <v>0</v>
      </c>
      <c r="V23" s="32">
        <f>+V24</f>
        <v>0</v>
      </c>
      <c r="W23" s="30">
        <f t="shared" si="5"/>
        <v>0</v>
      </c>
      <c r="X23" s="31">
        <f>+X24</f>
        <v>0</v>
      </c>
      <c r="Y23" s="32">
        <f>+Y24</f>
        <v>0</v>
      </c>
      <c r="Z23" s="30">
        <f t="shared" si="8"/>
        <v>0</v>
      </c>
      <c r="AA23" s="31">
        <f>+AA24</f>
        <v>0</v>
      </c>
      <c r="AB23" s="32">
        <f>+AB24</f>
        <v>0</v>
      </c>
      <c r="AC23" s="30">
        <f t="shared" si="6"/>
        <v>1</v>
      </c>
      <c r="AD23" s="31">
        <f>+AD24</f>
        <v>1</v>
      </c>
      <c r="AE23" s="32">
        <f>+AE24</f>
        <v>0</v>
      </c>
      <c r="AJ23" s="12"/>
      <c r="AK23" s="12"/>
      <c r="AL23" s="12"/>
      <c r="AM23" s="12"/>
    </row>
    <row r="24" spans="1:31" s="22" customFormat="1" ht="18.75" customHeight="1">
      <c r="A24" s="24" t="s">
        <v>44</v>
      </c>
      <c r="B24" s="25">
        <f>+C24+D24</f>
        <v>303</v>
      </c>
      <c r="C24" s="26">
        <f>+F24+I24+L24+O24+R24+U24+X24+AA24+AD24</f>
        <v>167</v>
      </c>
      <c r="D24" s="27">
        <f>+G24+J24+M24+P24+S24+V24+Y24+AB24+AE24</f>
        <v>136</v>
      </c>
      <c r="E24" s="28">
        <f t="shared" si="0"/>
        <v>299</v>
      </c>
      <c r="F24" s="26">
        <v>163</v>
      </c>
      <c r="G24" s="28">
        <v>136</v>
      </c>
      <c r="H24" s="25">
        <f t="shared" si="1"/>
        <v>2</v>
      </c>
      <c r="I24" s="26">
        <v>2</v>
      </c>
      <c r="J24" s="27">
        <v>0</v>
      </c>
      <c r="K24" s="25">
        <f t="shared" si="7"/>
        <v>0</v>
      </c>
      <c r="L24" s="26">
        <v>0</v>
      </c>
      <c r="M24" s="27">
        <v>0</v>
      </c>
      <c r="N24" s="28">
        <f t="shared" si="2"/>
        <v>1</v>
      </c>
      <c r="O24" s="26">
        <v>1</v>
      </c>
      <c r="P24" s="28">
        <v>0</v>
      </c>
      <c r="Q24" s="25">
        <f t="shared" si="3"/>
        <v>0</v>
      </c>
      <c r="R24" s="26">
        <v>0</v>
      </c>
      <c r="S24" s="27">
        <v>0</v>
      </c>
      <c r="T24" s="25">
        <f t="shared" si="4"/>
        <v>0</v>
      </c>
      <c r="U24" s="26">
        <v>0</v>
      </c>
      <c r="V24" s="27">
        <v>0</v>
      </c>
      <c r="W24" s="25">
        <f t="shared" si="5"/>
        <v>0</v>
      </c>
      <c r="X24" s="26">
        <v>0</v>
      </c>
      <c r="Y24" s="27">
        <v>0</v>
      </c>
      <c r="Z24" s="25">
        <f t="shared" si="8"/>
        <v>0</v>
      </c>
      <c r="AA24" s="26">
        <v>0</v>
      </c>
      <c r="AB24" s="27">
        <v>0</v>
      </c>
      <c r="AC24" s="25">
        <f t="shared" si="6"/>
        <v>1</v>
      </c>
      <c r="AD24" s="26">
        <v>1</v>
      </c>
      <c r="AE24" s="27">
        <v>0</v>
      </c>
    </row>
    <row r="25" spans="1:31" s="22" customFormat="1" ht="18.75" customHeight="1" thickBot="1">
      <c r="A25" s="36"/>
      <c r="B25" s="37"/>
      <c r="C25" s="38"/>
      <c r="D25" s="39"/>
      <c r="E25" s="40"/>
      <c r="F25" s="38"/>
      <c r="G25" s="40"/>
      <c r="H25" s="37"/>
      <c r="I25" s="38"/>
      <c r="J25" s="39"/>
      <c r="K25" s="37"/>
      <c r="L25" s="38"/>
      <c r="M25" s="39"/>
      <c r="N25" s="40"/>
      <c r="O25" s="38"/>
      <c r="P25" s="40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</row>
    <row r="26" spans="1:31" s="3" customFormat="1" ht="18.75" customHeight="1" thickBot="1">
      <c r="A26" s="9" t="s">
        <v>3</v>
      </c>
      <c r="B26" s="41">
        <f>+C26+D26</f>
        <v>2016</v>
      </c>
      <c r="C26" s="10">
        <f>+C6+C8+C11+C13+C17+C19+C21+C23</f>
        <v>1151</v>
      </c>
      <c r="D26" s="42">
        <f>+D6+D8+D11+D13+D17+D19+D21+D23</f>
        <v>865</v>
      </c>
      <c r="E26" s="43">
        <f>+F26+G26</f>
        <v>1961</v>
      </c>
      <c r="F26" s="44">
        <f>+F6+F8+F11+F13+F17+F19+F21+F23</f>
        <v>1128</v>
      </c>
      <c r="G26" s="45">
        <f>+G6+G8+G11+G13+G17+G19+G21+G23</f>
        <v>833</v>
      </c>
      <c r="H26" s="41">
        <f>+I26+J26</f>
        <v>28</v>
      </c>
      <c r="I26" s="10">
        <f>+I6+I8+I11+I13+I17+I19+I21+I23</f>
        <v>11</v>
      </c>
      <c r="J26" s="42">
        <f>+J6+J8+J11+J13+J17+J19+J21+J23</f>
        <v>17</v>
      </c>
      <c r="K26" s="41">
        <f>+L26+M26</f>
        <v>10</v>
      </c>
      <c r="L26" s="10">
        <f>+L6+L8+L11+L13+L17+L19+L21+L23</f>
        <v>4</v>
      </c>
      <c r="M26" s="42">
        <f>+M6+M8+M11+M13+M17+M19+M21+M23</f>
        <v>6</v>
      </c>
      <c r="N26" s="41">
        <f>+O26+P26</f>
        <v>6</v>
      </c>
      <c r="O26" s="10">
        <f>+O6+O8+O11+O13+O17+O19+O21+O23</f>
        <v>4</v>
      </c>
      <c r="P26" s="42">
        <f>+P6+P8+P11+P13+P17+P19+P21+P23</f>
        <v>2</v>
      </c>
      <c r="Q26" s="41">
        <f>+R26+S26</f>
        <v>0</v>
      </c>
      <c r="R26" s="10">
        <f>+R6+R8+R11+R13+R17+R19+R21+R23</f>
        <v>0</v>
      </c>
      <c r="S26" s="42">
        <f>+S6+S8+S11+S13+S17+S19+S21+S23</f>
        <v>0</v>
      </c>
      <c r="T26" s="41">
        <f>+U26+V26</f>
        <v>0</v>
      </c>
      <c r="U26" s="10">
        <f>+U6+U8+U11+U13+U17+U19+U21+U23</f>
        <v>0</v>
      </c>
      <c r="V26" s="42">
        <f>+V6+V8+V11+V13+V17+V19+V21+V23</f>
        <v>0</v>
      </c>
      <c r="W26" s="41">
        <f>+X26+Y26</f>
        <v>1</v>
      </c>
      <c r="X26" s="10">
        <f>+X6+X8+X11+X13+X17+X19+X21+X23</f>
        <v>1</v>
      </c>
      <c r="Y26" s="42">
        <f>+Y6+Y8+Y11+Y13+Y17+Y19+Y21+Y23</f>
        <v>0</v>
      </c>
      <c r="Z26" s="41">
        <f>+AA26+AB26</f>
        <v>8</v>
      </c>
      <c r="AA26" s="10">
        <f>+AA6+AA8+AA11+AA13+AA17+AA19+AA21+AA23</f>
        <v>1</v>
      </c>
      <c r="AB26" s="42">
        <f>+AB6+AB8+AB11+AB13+AB17+AB19+AB21+AB23</f>
        <v>7</v>
      </c>
      <c r="AC26" s="41">
        <f>+AD26+AE26</f>
        <v>2</v>
      </c>
      <c r="AD26" s="10">
        <f>+AD6+AD8+AD11+AD13+AD17+AD19+AD21+AD23</f>
        <v>2</v>
      </c>
      <c r="AE26" s="42">
        <f>+AE6+AE8+AE11+AE13+AE17+AE19+AE21+AE23</f>
        <v>0</v>
      </c>
    </row>
    <row r="27" spans="1:31" s="22" customFormat="1" ht="11.25">
      <c r="A27" s="21" t="s">
        <v>48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</row>
    <row r="29" spans="1:31" ht="1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</row>
    <row r="30" spans="1:31" ht="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ht="15">
      <c r="A33" s="46"/>
      <c r="B33" s="46"/>
      <c r="C33" s="46"/>
      <c r="D33" s="46"/>
      <c r="E33" s="46"/>
      <c r="F33" s="47"/>
      <c r="G33" s="47"/>
      <c r="H33" s="21"/>
      <c r="I33" s="21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1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</sheetData>
  <sheetProtection/>
  <mergeCells count="22">
    <mergeCell ref="T4:V4"/>
    <mergeCell ref="W4:Y4"/>
    <mergeCell ref="N3:P3"/>
    <mergeCell ref="Q3:S3"/>
    <mergeCell ref="A28:AE28"/>
    <mergeCell ref="A29:AE29"/>
    <mergeCell ref="AC3:AE3"/>
    <mergeCell ref="B4:D4"/>
    <mergeCell ref="E4:G4"/>
    <mergeCell ref="H4:J4"/>
    <mergeCell ref="K4:M4"/>
    <mergeCell ref="Q4:S4"/>
    <mergeCell ref="T3:V3"/>
    <mergeCell ref="W3:Y3"/>
    <mergeCell ref="Z4:AB4"/>
    <mergeCell ref="AC4:AE4"/>
    <mergeCell ref="A1:AE1"/>
    <mergeCell ref="A2:AE2"/>
    <mergeCell ref="B3:D3"/>
    <mergeCell ref="E3:G3"/>
    <mergeCell ref="H3:J3"/>
    <mergeCell ref="K3:M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5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8"/>
  <sheetViews>
    <sheetView zoomScalePageLayoutView="0" workbookViewId="0" topLeftCell="A1">
      <selection activeCell="T31" sqref="T31"/>
    </sheetView>
  </sheetViews>
  <sheetFormatPr defaultColWidth="11.421875" defaultRowHeight="15"/>
  <cols>
    <col min="1" max="1" width="18.421875" style="0" customWidth="1"/>
    <col min="2" max="34" width="4.8515625" style="0" customWidth="1"/>
    <col min="36" max="36" width="19.140625" style="0" customWidth="1"/>
  </cols>
  <sheetData>
    <row r="1" spans="1:34" s="22" customFormat="1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s="22" customFormat="1" ht="16.5" thickBot="1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s="22" customFormat="1" ht="18.75" customHeight="1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  <c r="K3" s="60" t="s">
        <v>6</v>
      </c>
      <c r="L3" s="61"/>
      <c r="M3" s="62"/>
      <c r="N3" s="60" t="s">
        <v>7</v>
      </c>
      <c r="O3" s="61"/>
      <c r="P3" s="62"/>
      <c r="Q3" s="60" t="s">
        <v>8</v>
      </c>
      <c r="R3" s="61"/>
      <c r="S3" s="62"/>
      <c r="T3" s="60" t="s">
        <v>55</v>
      </c>
      <c r="U3" s="61"/>
      <c r="V3" s="62"/>
      <c r="W3" s="60" t="s">
        <v>10</v>
      </c>
      <c r="X3" s="61"/>
      <c r="Y3" s="62"/>
      <c r="Z3" s="2" t="s">
        <v>11</v>
      </c>
      <c r="AA3" s="2"/>
      <c r="AB3" s="2"/>
      <c r="AC3" s="60" t="s">
        <v>7</v>
      </c>
      <c r="AD3" s="61"/>
      <c r="AE3" s="62"/>
      <c r="AF3" s="60" t="s">
        <v>7</v>
      </c>
      <c r="AG3" s="61"/>
      <c r="AH3" s="62"/>
    </row>
    <row r="4" spans="1:34" s="22" customFormat="1" ht="18.75" customHeight="1" thickBot="1">
      <c r="A4" s="4" t="s">
        <v>12</v>
      </c>
      <c r="B4" s="63" t="s">
        <v>13</v>
      </c>
      <c r="C4" s="64"/>
      <c r="D4" s="65"/>
      <c r="E4" s="63" t="s">
        <v>14</v>
      </c>
      <c r="F4" s="64"/>
      <c r="G4" s="65"/>
      <c r="H4" s="63" t="s">
        <v>15</v>
      </c>
      <c r="I4" s="64"/>
      <c r="J4" s="65"/>
      <c r="K4" s="63" t="s">
        <v>16</v>
      </c>
      <c r="L4" s="64"/>
      <c r="M4" s="65"/>
      <c r="N4" s="63" t="s">
        <v>17</v>
      </c>
      <c r="O4" s="64"/>
      <c r="P4" s="65"/>
      <c r="Q4" s="63" t="s">
        <v>18</v>
      </c>
      <c r="R4" s="64"/>
      <c r="S4" s="65"/>
      <c r="T4" s="63" t="s">
        <v>59</v>
      </c>
      <c r="U4" s="64"/>
      <c r="V4" s="65"/>
      <c r="W4" s="63" t="s">
        <v>20</v>
      </c>
      <c r="X4" s="64"/>
      <c r="Y4" s="65"/>
      <c r="Z4" s="63" t="s">
        <v>21</v>
      </c>
      <c r="AA4" s="64"/>
      <c r="AB4" s="65"/>
      <c r="AC4" s="63" t="s">
        <v>22</v>
      </c>
      <c r="AD4" s="64"/>
      <c r="AE4" s="65"/>
      <c r="AF4" s="63" t="s">
        <v>56</v>
      </c>
      <c r="AG4" s="64"/>
      <c r="AH4" s="65"/>
    </row>
    <row r="5" spans="1:34" s="22" customFormat="1" ht="18.75" customHeight="1" thickBot="1">
      <c r="A5" s="9"/>
      <c r="B5" s="5" t="s">
        <v>23</v>
      </c>
      <c r="C5" s="10" t="s">
        <v>24</v>
      </c>
      <c r="D5" s="7" t="s">
        <v>25</v>
      </c>
      <c r="E5" s="6" t="s">
        <v>23</v>
      </c>
      <c r="F5" s="10" t="s">
        <v>24</v>
      </c>
      <c r="G5" s="6" t="s">
        <v>25</v>
      </c>
      <c r="H5" s="5" t="s">
        <v>23</v>
      </c>
      <c r="I5" s="10" t="s">
        <v>24</v>
      </c>
      <c r="J5" s="7" t="s">
        <v>25</v>
      </c>
      <c r="K5" s="5" t="s">
        <v>23</v>
      </c>
      <c r="L5" s="10" t="s">
        <v>24</v>
      </c>
      <c r="M5" s="7" t="s">
        <v>25</v>
      </c>
      <c r="N5" s="6" t="s">
        <v>23</v>
      </c>
      <c r="O5" s="10" t="s">
        <v>24</v>
      </c>
      <c r="P5" s="6" t="s">
        <v>25</v>
      </c>
      <c r="Q5" s="5" t="s">
        <v>23</v>
      </c>
      <c r="R5" s="10" t="s">
        <v>24</v>
      </c>
      <c r="S5" s="7" t="s">
        <v>25</v>
      </c>
      <c r="T5" s="6" t="s">
        <v>23</v>
      </c>
      <c r="U5" s="10" t="s">
        <v>24</v>
      </c>
      <c r="V5" s="6" t="s">
        <v>25</v>
      </c>
      <c r="W5" s="5" t="s">
        <v>23</v>
      </c>
      <c r="X5" s="10" t="s">
        <v>24</v>
      </c>
      <c r="Y5" s="7" t="s">
        <v>25</v>
      </c>
      <c r="Z5" s="6" t="s">
        <v>23</v>
      </c>
      <c r="AA5" s="10" t="s">
        <v>24</v>
      </c>
      <c r="AB5" s="6" t="s">
        <v>25</v>
      </c>
      <c r="AC5" s="5" t="s">
        <v>23</v>
      </c>
      <c r="AD5" s="10" t="s">
        <v>24</v>
      </c>
      <c r="AE5" s="7" t="s">
        <v>26</v>
      </c>
      <c r="AF5" s="5" t="s">
        <v>23</v>
      </c>
      <c r="AG5" s="10" t="s">
        <v>24</v>
      </c>
      <c r="AH5" s="7" t="s">
        <v>26</v>
      </c>
    </row>
    <row r="6" spans="1:34" s="22" customFormat="1" ht="18.75" customHeight="1">
      <c r="A6" s="13" t="s">
        <v>29</v>
      </c>
      <c r="B6" s="14">
        <f aca="true" t="shared" si="0" ref="B6:G6">B7</f>
        <v>267</v>
      </c>
      <c r="C6" s="15">
        <f t="shared" si="0"/>
        <v>173</v>
      </c>
      <c r="D6" s="18">
        <f t="shared" si="0"/>
        <v>94</v>
      </c>
      <c r="E6" s="19">
        <f t="shared" si="0"/>
        <v>260</v>
      </c>
      <c r="F6" s="15">
        <f t="shared" si="0"/>
        <v>168</v>
      </c>
      <c r="G6" s="15">
        <f t="shared" si="0"/>
        <v>92</v>
      </c>
      <c r="H6" s="50">
        <f>I6+J6</f>
        <v>4</v>
      </c>
      <c r="I6" s="15">
        <f>+I7</f>
        <v>3</v>
      </c>
      <c r="J6" s="15">
        <f>+J7</f>
        <v>1</v>
      </c>
      <c r="K6" s="14">
        <f aca="true" t="shared" si="1" ref="K6:AH6">K7</f>
        <v>3</v>
      </c>
      <c r="L6" s="15">
        <f t="shared" si="1"/>
        <v>2</v>
      </c>
      <c r="M6" s="16">
        <f t="shared" si="1"/>
        <v>1</v>
      </c>
      <c r="N6" s="18">
        <f t="shared" si="1"/>
        <v>0</v>
      </c>
      <c r="O6" s="15">
        <f t="shared" si="1"/>
        <v>0</v>
      </c>
      <c r="P6" s="18">
        <f t="shared" si="1"/>
        <v>0</v>
      </c>
      <c r="Q6" s="14">
        <f t="shared" si="1"/>
        <v>0</v>
      </c>
      <c r="R6" s="15">
        <f t="shared" si="1"/>
        <v>0</v>
      </c>
      <c r="S6" s="17">
        <f t="shared" si="1"/>
        <v>0</v>
      </c>
      <c r="T6" s="14">
        <f t="shared" si="1"/>
        <v>0</v>
      </c>
      <c r="U6" s="15">
        <f t="shared" si="1"/>
        <v>0</v>
      </c>
      <c r="V6" s="18">
        <f t="shared" si="1"/>
        <v>0</v>
      </c>
      <c r="W6" s="14">
        <f t="shared" si="1"/>
        <v>0</v>
      </c>
      <c r="X6" s="15">
        <f t="shared" si="1"/>
        <v>0</v>
      </c>
      <c r="Y6" s="18">
        <f t="shared" si="1"/>
        <v>0</v>
      </c>
      <c r="Z6" s="14">
        <f t="shared" si="1"/>
        <v>0</v>
      </c>
      <c r="AA6" s="15">
        <f t="shared" si="1"/>
        <v>0</v>
      </c>
      <c r="AB6" s="18">
        <f t="shared" si="1"/>
        <v>0</v>
      </c>
      <c r="AC6" s="14">
        <f t="shared" si="1"/>
        <v>0</v>
      </c>
      <c r="AD6" s="15">
        <f t="shared" si="1"/>
        <v>0</v>
      </c>
      <c r="AE6" s="18">
        <f t="shared" si="1"/>
        <v>0</v>
      </c>
      <c r="AF6" s="14">
        <f t="shared" si="1"/>
        <v>0</v>
      </c>
      <c r="AG6" s="15">
        <f t="shared" si="1"/>
        <v>0</v>
      </c>
      <c r="AH6" s="16">
        <f t="shared" si="1"/>
        <v>0</v>
      </c>
    </row>
    <row r="7" spans="1:36" s="22" customFormat="1" ht="18.75" customHeight="1">
      <c r="A7" s="24" t="s">
        <v>29</v>
      </c>
      <c r="B7" s="25">
        <f>C7+D7</f>
        <v>267</v>
      </c>
      <c r="C7" s="26">
        <f>F7+I7+L7+O7+R7+U7+X7+AA7+AD7+AG7</f>
        <v>173</v>
      </c>
      <c r="D7" s="26">
        <f>G7+J7+M7+P7+S7+V7+Y7+AB7+AE7+AH7</f>
        <v>94</v>
      </c>
      <c r="E7" s="51">
        <f>F7+G7</f>
        <v>260</v>
      </c>
      <c r="F7" s="26">
        <v>168</v>
      </c>
      <c r="G7" s="28">
        <v>92</v>
      </c>
      <c r="H7" s="51">
        <f>I7+J7</f>
        <v>4</v>
      </c>
      <c r="I7" s="26">
        <v>3</v>
      </c>
      <c r="J7" s="27">
        <v>1</v>
      </c>
      <c r="K7" s="25">
        <f>L7+M7</f>
        <v>3</v>
      </c>
      <c r="L7" s="26">
        <v>2</v>
      </c>
      <c r="M7" s="27">
        <v>1</v>
      </c>
      <c r="N7" s="28">
        <f>O7+P7</f>
        <v>0</v>
      </c>
      <c r="O7" s="26">
        <v>0</v>
      </c>
      <c r="P7" s="28">
        <v>0</v>
      </c>
      <c r="Q7" s="25">
        <f>R7+S7</f>
        <v>0</v>
      </c>
      <c r="R7" s="26">
        <v>0</v>
      </c>
      <c r="S7" s="27">
        <v>0</v>
      </c>
      <c r="T7" s="25">
        <f>U7+V7</f>
        <v>0</v>
      </c>
      <c r="U7" s="26">
        <v>0</v>
      </c>
      <c r="V7" s="27">
        <v>0</v>
      </c>
      <c r="W7" s="25">
        <f>X7+Y7</f>
        <v>0</v>
      </c>
      <c r="X7" s="26">
        <v>0</v>
      </c>
      <c r="Y7" s="27">
        <v>0</v>
      </c>
      <c r="Z7" s="25">
        <f>AA7+AB7</f>
        <v>0</v>
      </c>
      <c r="AA7" s="26">
        <v>0</v>
      </c>
      <c r="AB7" s="27">
        <v>0</v>
      </c>
      <c r="AC7" s="25">
        <f>AD7+AE7</f>
        <v>0</v>
      </c>
      <c r="AD7" s="26">
        <v>0</v>
      </c>
      <c r="AE7" s="27">
        <v>0</v>
      </c>
      <c r="AF7" s="25">
        <f>AG7+AH7</f>
        <v>0</v>
      </c>
      <c r="AG7" s="26">
        <v>0</v>
      </c>
      <c r="AH7" s="27">
        <v>0</v>
      </c>
      <c r="AJ7" s="3"/>
    </row>
    <row r="8" spans="1:38" s="22" customFormat="1" ht="18.75" customHeight="1">
      <c r="A8" s="29" t="s">
        <v>31</v>
      </c>
      <c r="B8" s="30">
        <f aca="true" t="shared" si="2" ref="B8:G8">B9+B10</f>
        <v>560</v>
      </c>
      <c r="C8" s="31">
        <f t="shared" si="2"/>
        <v>282</v>
      </c>
      <c r="D8" s="33">
        <f t="shared" si="2"/>
        <v>278</v>
      </c>
      <c r="E8" s="34">
        <f t="shared" si="2"/>
        <v>538</v>
      </c>
      <c r="F8" s="31">
        <f t="shared" si="2"/>
        <v>278</v>
      </c>
      <c r="G8" s="31">
        <f t="shared" si="2"/>
        <v>260</v>
      </c>
      <c r="H8" s="34">
        <f aca="true" t="shared" si="3" ref="H8:H24">I8+J8</f>
        <v>14</v>
      </c>
      <c r="I8" s="31">
        <f aca="true" t="shared" si="4" ref="I8:AH8">I9+I10</f>
        <v>2</v>
      </c>
      <c r="J8" s="31">
        <f t="shared" si="4"/>
        <v>12</v>
      </c>
      <c r="K8" s="30">
        <f t="shared" si="4"/>
        <v>4</v>
      </c>
      <c r="L8" s="31">
        <f t="shared" si="4"/>
        <v>1</v>
      </c>
      <c r="M8" s="53">
        <f t="shared" si="4"/>
        <v>3</v>
      </c>
      <c r="N8" s="30">
        <f t="shared" si="4"/>
        <v>1</v>
      </c>
      <c r="O8" s="31">
        <f t="shared" si="4"/>
        <v>0</v>
      </c>
      <c r="P8" s="54">
        <f t="shared" si="4"/>
        <v>1</v>
      </c>
      <c r="Q8" s="30">
        <f t="shared" si="4"/>
        <v>0</v>
      </c>
      <c r="R8" s="31">
        <f t="shared" si="4"/>
        <v>0</v>
      </c>
      <c r="S8" s="33">
        <f t="shared" si="4"/>
        <v>0</v>
      </c>
      <c r="T8" s="30">
        <f t="shared" si="4"/>
        <v>0</v>
      </c>
      <c r="U8" s="31">
        <f t="shared" si="4"/>
        <v>0</v>
      </c>
      <c r="V8" s="33">
        <f t="shared" si="4"/>
        <v>0</v>
      </c>
      <c r="W8" s="30">
        <f t="shared" si="4"/>
        <v>0</v>
      </c>
      <c r="X8" s="31">
        <f t="shared" si="4"/>
        <v>0</v>
      </c>
      <c r="Y8" s="33">
        <f t="shared" si="4"/>
        <v>0</v>
      </c>
      <c r="Z8" s="30">
        <f t="shared" si="4"/>
        <v>2</v>
      </c>
      <c r="AA8" s="31">
        <f t="shared" si="4"/>
        <v>1</v>
      </c>
      <c r="AB8" s="33">
        <f t="shared" si="4"/>
        <v>1</v>
      </c>
      <c r="AC8" s="30">
        <f t="shared" si="4"/>
        <v>1</v>
      </c>
      <c r="AD8" s="31">
        <f t="shared" si="4"/>
        <v>0</v>
      </c>
      <c r="AE8" s="33">
        <f t="shared" si="4"/>
        <v>1</v>
      </c>
      <c r="AF8" s="30">
        <f t="shared" si="4"/>
        <v>0</v>
      </c>
      <c r="AG8" s="31">
        <f t="shared" si="4"/>
        <v>0</v>
      </c>
      <c r="AH8" s="32">
        <f t="shared" si="4"/>
        <v>0</v>
      </c>
      <c r="AJ8" s="21"/>
      <c r="AK8" s="11"/>
      <c r="AL8" s="11"/>
    </row>
    <row r="9" spans="1:38" s="22" customFormat="1" ht="18.75" customHeight="1">
      <c r="A9" s="24" t="s">
        <v>30</v>
      </c>
      <c r="B9" s="25">
        <f>C9+D9</f>
        <v>207</v>
      </c>
      <c r="C9" s="26">
        <f>F9+I9+L9+O9+R9+U9+X9+AA9+AD9+AG9</f>
        <v>85</v>
      </c>
      <c r="D9" s="26">
        <f>G9+J9+M9+P9+S9+V9+Y9+AB9+AE9+AH9</f>
        <v>122</v>
      </c>
      <c r="E9" s="55">
        <f>F9+G9</f>
        <v>197</v>
      </c>
      <c r="F9" s="56">
        <v>83</v>
      </c>
      <c r="G9" s="57">
        <v>114</v>
      </c>
      <c r="H9" s="26">
        <f t="shared" si="3"/>
        <v>4</v>
      </c>
      <c r="I9" s="26">
        <v>0</v>
      </c>
      <c r="J9" s="27">
        <v>4</v>
      </c>
      <c r="K9" s="25">
        <f>L9+M9</f>
        <v>3</v>
      </c>
      <c r="L9" s="26">
        <v>1</v>
      </c>
      <c r="M9" s="28">
        <v>2</v>
      </c>
      <c r="N9" s="55">
        <f>O9+P9</f>
        <v>0</v>
      </c>
      <c r="O9" s="26">
        <v>0</v>
      </c>
      <c r="P9" s="28">
        <v>0</v>
      </c>
      <c r="Q9" s="25">
        <f>R9+S9</f>
        <v>0</v>
      </c>
      <c r="R9" s="26">
        <v>0</v>
      </c>
      <c r="S9" s="27">
        <v>0</v>
      </c>
      <c r="T9" s="25">
        <f>U9+V9</f>
        <v>0</v>
      </c>
      <c r="U9" s="26">
        <v>0</v>
      </c>
      <c r="V9" s="27">
        <v>0</v>
      </c>
      <c r="W9" s="25">
        <f>X9+Y9</f>
        <v>0</v>
      </c>
      <c r="X9" s="26">
        <v>0</v>
      </c>
      <c r="Y9" s="27">
        <v>0</v>
      </c>
      <c r="Z9" s="25">
        <f>AA9+AB9</f>
        <v>2</v>
      </c>
      <c r="AA9" s="26">
        <v>1</v>
      </c>
      <c r="AB9" s="27">
        <v>1</v>
      </c>
      <c r="AC9" s="25">
        <f>AD9+AE9</f>
        <v>1</v>
      </c>
      <c r="AD9" s="26">
        <v>0</v>
      </c>
      <c r="AE9" s="27">
        <v>1</v>
      </c>
      <c r="AF9" s="25">
        <f>AG9+AH9</f>
        <v>0</v>
      </c>
      <c r="AG9" s="26">
        <v>0</v>
      </c>
      <c r="AH9" s="27">
        <v>0</v>
      </c>
      <c r="AJ9" s="21"/>
      <c r="AK9" s="11"/>
      <c r="AL9" s="11"/>
    </row>
    <row r="10" spans="1:38" s="22" customFormat="1" ht="18.75" customHeight="1">
      <c r="A10" s="24" t="s">
        <v>32</v>
      </c>
      <c r="B10" s="25">
        <f>C10+D10</f>
        <v>353</v>
      </c>
      <c r="C10" s="26">
        <f>F10+I10+L10+O10+R10+U10+X10+AA10+AD10+AG10</f>
        <v>197</v>
      </c>
      <c r="D10" s="26">
        <f>G10+J10+M10+P10+S10+V10+Y10+AB10+AE10+AH10</f>
        <v>156</v>
      </c>
      <c r="E10" s="55">
        <f>F10+G10</f>
        <v>341</v>
      </c>
      <c r="F10" s="56">
        <v>195</v>
      </c>
      <c r="G10" s="58">
        <v>146</v>
      </c>
      <c r="H10" s="26">
        <f t="shared" si="3"/>
        <v>10</v>
      </c>
      <c r="I10" s="26">
        <v>2</v>
      </c>
      <c r="J10" s="27">
        <v>8</v>
      </c>
      <c r="K10" s="25">
        <f>L10+M10</f>
        <v>1</v>
      </c>
      <c r="L10" s="26">
        <v>0</v>
      </c>
      <c r="M10" s="28">
        <v>1</v>
      </c>
      <c r="N10" s="55">
        <f>O10+P10</f>
        <v>1</v>
      </c>
      <c r="O10" s="26">
        <v>0</v>
      </c>
      <c r="P10" s="28">
        <v>1</v>
      </c>
      <c r="Q10" s="25">
        <f>R10+S10</f>
        <v>0</v>
      </c>
      <c r="R10" s="26">
        <v>0</v>
      </c>
      <c r="S10" s="27">
        <v>0</v>
      </c>
      <c r="T10" s="25">
        <f>U10+V10</f>
        <v>0</v>
      </c>
      <c r="U10" s="26">
        <v>0</v>
      </c>
      <c r="V10" s="27">
        <v>0</v>
      </c>
      <c r="W10" s="25">
        <f>X10+Y10</f>
        <v>0</v>
      </c>
      <c r="X10" s="26">
        <v>0</v>
      </c>
      <c r="Y10" s="27">
        <v>0</v>
      </c>
      <c r="Z10" s="25">
        <f>AA10+AB10</f>
        <v>0</v>
      </c>
      <c r="AA10" s="26">
        <v>0</v>
      </c>
      <c r="AB10" s="27">
        <v>0</v>
      </c>
      <c r="AC10" s="25">
        <f>AD10+AE10</f>
        <v>0</v>
      </c>
      <c r="AD10" s="26">
        <v>0</v>
      </c>
      <c r="AE10" s="27">
        <v>0</v>
      </c>
      <c r="AF10" s="25">
        <f>AG10+AH10</f>
        <v>0</v>
      </c>
      <c r="AG10" s="26">
        <v>0</v>
      </c>
      <c r="AH10" s="27">
        <v>0</v>
      </c>
      <c r="AJ10" s="21"/>
      <c r="AK10" s="11"/>
      <c r="AL10" s="11"/>
    </row>
    <row r="11" spans="1:38" s="22" customFormat="1" ht="18.75" customHeight="1">
      <c r="A11" s="35" t="s">
        <v>35</v>
      </c>
      <c r="B11" s="30">
        <f>B12</f>
        <v>111</v>
      </c>
      <c r="C11" s="31">
        <f>C12</f>
        <v>54</v>
      </c>
      <c r="D11" s="33">
        <f>D12</f>
        <v>57</v>
      </c>
      <c r="E11" s="34">
        <f>E12</f>
        <v>110</v>
      </c>
      <c r="F11" s="31">
        <f>+F12</f>
        <v>54</v>
      </c>
      <c r="G11" s="31">
        <f>+G12</f>
        <v>56</v>
      </c>
      <c r="H11" s="34">
        <f t="shared" si="3"/>
        <v>1</v>
      </c>
      <c r="I11" s="31">
        <f>+I12</f>
        <v>0</v>
      </c>
      <c r="J11" s="31">
        <f>+J12</f>
        <v>1</v>
      </c>
      <c r="K11" s="30">
        <f aca="true" t="shared" si="5" ref="K11:AH11">K12</f>
        <v>0</v>
      </c>
      <c r="L11" s="31">
        <f t="shared" si="5"/>
        <v>0</v>
      </c>
      <c r="M11" s="53">
        <f t="shared" si="5"/>
        <v>0</v>
      </c>
      <c r="N11" s="30">
        <f t="shared" si="5"/>
        <v>0</v>
      </c>
      <c r="O11" s="31">
        <f t="shared" si="5"/>
        <v>0</v>
      </c>
      <c r="P11" s="54">
        <f t="shared" si="5"/>
        <v>0</v>
      </c>
      <c r="Q11" s="30">
        <f t="shared" si="5"/>
        <v>0</v>
      </c>
      <c r="R11" s="31">
        <f t="shared" si="5"/>
        <v>0</v>
      </c>
      <c r="S11" s="33">
        <f t="shared" si="5"/>
        <v>0</v>
      </c>
      <c r="T11" s="30">
        <f t="shared" si="5"/>
        <v>0</v>
      </c>
      <c r="U11" s="31">
        <f t="shared" si="5"/>
        <v>0</v>
      </c>
      <c r="V11" s="33">
        <f t="shared" si="5"/>
        <v>0</v>
      </c>
      <c r="W11" s="30">
        <f t="shared" si="5"/>
        <v>0</v>
      </c>
      <c r="X11" s="31">
        <f t="shared" si="5"/>
        <v>0</v>
      </c>
      <c r="Y11" s="33">
        <f t="shared" si="5"/>
        <v>0</v>
      </c>
      <c r="Z11" s="30">
        <f t="shared" si="5"/>
        <v>0</v>
      </c>
      <c r="AA11" s="31">
        <f t="shared" si="5"/>
        <v>0</v>
      </c>
      <c r="AB11" s="33">
        <f t="shared" si="5"/>
        <v>0</v>
      </c>
      <c r="AC11" s="30">
        <f t="shared" si="5"/>
        <v>0</v>
      </c>
      <c r="AD11" s="31">
        <f t="shared" si="5"/>
        <v>0</v>
      </c>
      <c r="AE11" s="33">
        <f t="shared" si="5"/>
        <v>0</v>
      </c>
      <c r="AF11" s="30">
        <f t="shared" si="5"/>
        <v>0</v>
      </c>
      <c r="AG11" s="31">
        <f t="shared" si="5"/>
        <v>0</v>
      </c>
      <c r="AH11" s="32">
        <f t="shared" si="5"/>
        <v>0</v>
      </c>
      <c r="AJ11" s="21"/>
      <c r="AK11" s="11"/>
      <c r="AL11" s="11"/>
    </row>
    <row r="12" spans="1:38" s="22" customFormat="1" ht="18.75" customHeight="1">
      <c r="A12" s="24" t="s">
        <v>33</v>
      </c>
      <c r="B12" s="25">
        <f>C12+D12</f>
        <v>111</v>
      </c>
      <c r="C12" s="26">
        <f>F12+I12+L12+O12+R12+U12+X12+AA12+AD12+AG12</f>
        <v>54</v>
      </c>
      <c r="D12" s="28">
        <f>G12+J12+M12+P12+S12+V12+Y12+AB12+AE12+AH12</f>
        <v>57</v>
      </c>
      <c r="E12" s="55">
        <f>F12+G12</f>
        <v>110</v>
      </c>
      <c r="F12" s="56">
        <v>54</v>
      </c>
      <c r="G12" s="57">
        <v>56</v>
      </c>
      <c r="H12" s="26">
        <f t="shared" si="3"/>
        <v>1</v>
      </c>
      <c r="I12" s="26">
        <v>0</v>
      </c>
      <c r="J12" s="27">
        <v>1</v>
      </c>
      <c r="K12" s="25">
        <f>L12+M12</f>
        <v>0</v>
      </c>
      <c r="L12" s="26">
        <v>0</v>
      </c>
      <c r="M12" s="28">
        <v>0</v>
      </c>
      <c r="N12" s="55">
        <f>O12+P12</f>
        <v>0</v>
      </c>
      <c r="O12" s="26">
        <v>0</v>
      </c>
      <c r="P12" s="28">
        <v>0</v>
      </c>
      <c r="Q12" s="25">
        <f>R12+S12</f>
        <v>0</v>
      </c>
      <c r="R12" s="26">
        <v>0</v>
      </c>
      <c r="S12" s="27">
        <v>0</v>
      </c>
      <c r="T12" s="25">
        <f>U12+V12</f>
        <v>0</v>
      </c>
      <c r="U12" s="26">
        <v>0</v>
      </c>
      <c r="V12" s="27">
        <v>0</v>
      </c>
      <c r="W12" s="25"/>
      <c r="X12" s="26">
        <v>0</v>
      </c>
      <c r="Y12" s="27">
        <v>0</v>
      </c>
      <c r="Z12" s="25">
        <f>AA12+AB12</f>
        <v>0</v>
      </c>
      <c r="AA12" s="26">
        <v>0</v>
      </c>
      <c r="AB12" s="27">
        <v>0</v>
      </c>
      <c r="AC12" s="25">
        <f>AD12+AE12</f>
        <v>0</v>
      </c>
      <c r="AD12" s="26">
        <v>0</v>
      </c>
      <c r="AE12" s="27">
        <v>0</v>
      </c>
      <c r="AF12" s="25">
        <f>AG12+AH12</f>
        <v>0</v>
      </c>
      <c r="AG12" s="26">
        <v>0</v>
      </c>
      <c r="AH12" s="27">
        <v>0</v>
      </c>
      <c r="AJ12" s="21"/>
      <c r="AK12" s="11"/>
      <c r="AL12" s="11"/>
    </row>
    <row r="13" spans="1:38" s="22" customFormat="1" ht="18.75" customHeight="1">
      <c r="A13" s="35" t="s">
        <v>38</v>
      </c>
      <c r="B13" s="30">
        <f aca="true" t="shared" si="6" ref="B13:G13">B14+B15+B16</f>
        <v>338</v>
      </c>
      <c r="C13" s="31">
        <f t="shared" si="6"/>
        <v>185</v>
      </c>
      <c r="D13" s="33">
        <f t="shared" si="6"/>
        <v>153</v>
      </c>
      <c r="E13" s="34">
        <f t="shared" si="6"/>
        <v>329</v>
      </c>
      <c r="F13" s="31">
        <f t="shared" si="6"/>
        <v>179</v>
      </c>
      <c r="G13" s="31">
        <f t="shared" si="6"/>
        <v>150</v>
      </c>
      <c r="H13" s="34">
        <f t="shared" si="3"/>
        <v>6</v>
      </c>
      <c r="I13" s="31">
        <f aca="true" t="shared" si="7" ref="I13:AH13">I14+I15+I16</f>
        <v>3</v>
      </c>
      <c r="J13" s="31">
        <f t="shared" si="7"/>
        <v>3</v>
      </c>
      <c r="K13" s="30">
        <f t="shared" si="7"/>
        <v>2</v>
      </c>
      <c r="L13" s="31">
        <f t="shared" si="7"/>
        <v>2</v>
      </c>
      <c r="M13" s="53">
        <f t="shared" si="7"/>
        <v>0</v>
      </c>
      <c r="N13" s="30">
        <f t="shared" si="7"/>
        <v>1</v>
      </c>
      <c r="O13" s="31">
        <f t="shared" si="7"/>
        <v>1</v>
      </c>
      <c r="P13" s="54">
        <f t="shared" si="7"/>
        <v>0</v>
      </c>
      <c r="Q13" s="30">
        <f t="shared" si="7"/>
        <v>0</v>
      </c>
      <c r="R13" s="31">
        <f t="shared" si="7"/>
        <v>0</v>
      </c>
      <c r="S13" s="33">
        <f t="shared" si="7"/>
        <v>0</v>
      </c>
      <c r="T13" s="30">
        <f t="shared" si="7"/>
        <v>0</v>
      </c>
      <c r="U13" s="31">
        <f t="shared" si="7"/>
        <v>0</v>
      </c>
      <c r="V13" s="33">
        <f t="shared" si="7"/>
        <v>0</v>
      </c>
      <c r="W13" s="30">
        <f t="shared" si="7"/>
        <v>0</v>
      </c>
      <c r="X13" s="31">
        <f t="shared" si="7"/>
        <v>0</v>
      </c>
      <c r="Y13" s="33">
        <f t="shared" si="7"/>
        <v>0</v>
      </c>
      <c r="Z13" s="30">
        <f t="shared" si="7"/>
        <v>0</v>
      </c>
      <c r="AA13" s="31">
        <f t="shared" si="7"/>
        <v>0</v>
      </c>
      <c r="AB13" s="33">
        <f t="shared" si="7"/>
        <v>0</v>
      </c>
      <c r="AC13" s="30">
        <f t="shared" si="7"/>
        <v>0</v>
      </c>
      <c r="AD13" s="31">
        <f t="shared" si="7"/>
        <v>0</v>
      </c>
      <c r="AE13" s="33">
        <f t="shared" si="7"/>
        <v>0</v>
      </c>
      <c r="AF13" s="30">
        <f t="shared" si="7"/>
        <v>0</v>
      </c>
      <c r="AG13" s="31">
        <f t="shared" si="7"/>
        <v>0</v>
      </c>
      <c r="AH13" s="32">
        <f t="shared" si="7"/>
        <v>0</v>
      </c>
      <c r="AJ13" s="21"/>
      <c r="AK13" s="11"/>
      <c r="AL13" s="11"/>
    </row>
    <row r="14" spans="1:38" s="22" customFormat="1" ht="18.75" customHeight="1">
      <c r="A14" s="24" t="s">
        <v>34</v>
      </c>
      <c r="B14" s="25">
        <f>C14+D14</f>
        <v>63</v>
      </c>
      <c r="C14" s="26">
        <f aca="true" t="shared" si="8" ref="C14:D16">F14+I14+L14+O14+R14+U14+X14+AA14+AD14+AG14</f>
        <v>38</v>
      </c>
      <c r="D14" s="28">
        <f t="shared" si="8"/>
        <v>25</v>
      </c>
      <c r="E14" s="55">
        <f>F14+G14</f>
        <v>61</v>
      </c>
      <c r="F14" s="59">
        <v>36</v>
      </c>
      <c r="G14" s="56">
        <v>25</v>
      </c>
      <c r="H14" s="51">
        <f t="shared" si="3"/>
        <v>0</v>
      </c>
      <c r="I14" s="26">
        <v>0</v>
      </c>
      <c r="J14" s="27">
        <v>0</v>
      </c>
      <c r="K14" s="25">
        <f>L14+M14</f>
        <v>1</v>
      </c>
      <c r="L14" s="26">
        <v>1</v>
      </c>
      <c r="M14" s="28">
        <v>0</v>
      </c>
      <c r="N14" s="55">
        <f>O14+P14</f>
        <v>1</v>
      </c>
      <c r="O14" s="26">
        <v>1</v>
      </c>
      <c r="P14" s="28">
        <v>0</v>
      </c>
      <c r="Q14" s="25">
        <f>R14+S14</f>
        <v>0</v>
      </c>
      <c r="R14" s="26">
        <v>0</v>
      </c>
      <c r="S14" s="27">
        <v>0</v>
      </c>
      <c r="T14" s="25">
        <f>U14+V14</f>
        <v>0</v>
      </c>
      <c r="U14" s="26">
        <v>0</v>
      </c>
      <c r="V14" s="27">
        <v>0</v>
      </c>
      <c r="W14" s="25">
        <f>X14+Y14</f>
        <v>0</v>
      </c>
      <c r="X14" s="26">
        <v>0</v>
      </c>
      <c r="Y14" s="27">
        <v>0</v>
      </c>
      <c r="Z14" s="25">
        <f>AA14+AB14</f>
        <v>0</v>
      </c>
      <c r="AA14" s="26">
        <v>0</v>
      </c>
      <c r="AB14" s="27">
        <v>0</v>
      </c>
      <c r="AC14" s="25">
        <f>AD14+AE14</f>
        <v>0</v>
      </c>
      <c r="AD14" s="26">
        <v>0</v>
      </c>
      <c r="AE14" s="27">
        <v>0</v>
      </c>
      <c r="AF14" s="25">
        <f>AG14+AH14</f>
        <v>0</v>
      </c>
      <c r="AG14" s="26">
        <v>0</v>
      </c>
      <c r="AH14" s="27">
        <v>0</v>
      </c>
      <c r="AJ14" s="21"/>
      <c r="AK14" s="11"/>
      <c r="AL14" s="11"/>
    </row>
    <row r="15" spans="1:38" s="22" customFormat="1" ht="18.75" customHeight="1">
      <c r="A15" s="24" t="s">
        <v>41</v>
      </c>
      <c r="B15" s="25">
        <f>C15+D15</f>
        <v>31</v>
      </c>
      <c r="C15" s="26">
        <f t="shared" si="8"/>
        <v>22</v>
      </c>
      <c r="D15" s="28">
        <f t="shared" si="8"/>
        <v>9</v>
      </c>
      <c r="E15" s="55">
        <f>F15+G15</f>
        <v>30</v>
      </c>
      <c r="F15" s="26">
        <v>21</v>
      </c>
      <c r="G15" s="56">
        <v>9</v>
      </c>
      <c r="H15" s="55">
        <f t="shared" si="3"/>
        <v>0</v>
      </c>
      <c r="I15" s="26">
        <v>0</v>
      </c>
      <c r="J15" s="27">
        <v>0</v>
      </c>
      <c r="K15" s="25">
        <f>L15+M15</f>
        <v>1</v>
      </c>
      <c r="L15" s="26">
        <v>1</v>
      </c>
      <c r="M15" s="28">
        <v>0</v>
      </c>
      <c r="N15" s="55">
        <f>O15+P15</f>
        <v>0</v>
      </c>
      <c r="O15" s="26">
        <v>0</v>
      </c>
      <c r="P15" s="28">
        <v>0</v>
      </c>
      <c r="Q15" s="25">
        <f>R15+S15</f>
        <v>0</v>
      </c>
      <c r="R15" s="26">
        <v>0</v>
      </c>
      <c r="S15" s="27">
        <v>0</v>
      </c>
      <c r="T15" s="25">
        <f>U15+V15</f>
        <v>0</v>
      </c>
      <c r="U15" s="26">
        <v>0</v>
      </c>
      <c r="V15" s="27">
        <v>0</v>
      </c>
      <c r="W15" s="25">
        <f>X15+Y15</f>
        <v>0</v>
      </c>
      <c r="X15" s="26">
        <v>0</v>
      </c>
      <c r="Y15" s="27">
        <v>0</v>
      </c>
      <c r="Z15" s="25">
        <f>AA15+AB15</f>
        <v>0</v>
      </c>
      <c r="AA15" s="26">
        <v>0</v>
      </c>
      <c r="AB15" s="27">
        <v>0</v>
      </c>
      <c r="AC15" s="25">
        <f>AD15+AE15</f>
        <v>0</v>
      </c>
      <c r="AD15" s="26">
        <v>0</v>
      </c>
      <c r="AE15" s="27">
        <v>0</v>
      </c>
      <c r="AF15" s="25">
        <f>AG15+AH15</f>
        <v>0</v>
      </c>
      <c r="AG15" s="26">
        <v>0</v>
      </c>
      <c r="AH15" s="27">
        <v>0</v>
      </c>
      <c r="AJ15" s="21"/>
      <c r="AK15" s="11"/>
      <c r="AL15" s="11"/>
    </row>
    <row r="16" spans="1:38" s="22" customFormat="1" ht="18.75" customHeight="1">
      <c r="A16" s="24" t="s">
        <v>43</v>
      </c>
      <c r="B16" s="25">
        <f>C16+D16</f>
        <v>244</v>
      </c>
      <c r="C16" s="26">
        <f t="shared" si="8"/>
        <v>125</v>
      </c>
      <c r="D16" s="28">
        <f t="shared" si="8"/>
        <v>119</v>
      </c>
      <c r="E16" s="55">
        <f>F16+G16</f>
        <v>238</v>
      </c>
      <c r="F16" s="26">
        <v>122</v>
      </c>
      <c r="G16" s="56">
        <v>116</v>
      </c>
      <c r="H16" s="55">
        <f t="shared" si="3"/>
        <v>6</v>
      </c>
      <c r="I16" s="26">
        <v>3</v>
      </c>
      <c r="J16" s="27">
        <v>3</v>
      </c>
      <c r="K16" s="25">
        <f>L16+M16</f>
        <v>0</v>
      </c>
      <c r="L16" s="26">
        <v>0</v>
      </c>
      <c r="M16" s="28">
        <v>0</v>
      </c>
      <c r="N16" s="55">
        <f>O16+P16</f>
        <v>0</v>
      </c>
      <c r="O16" s="26">
        <v>0</v>
      </c>
      <c r="P16" s="28">
        <v>0</v>
      </c>
      <c r="Q16" s="25">
        <f>R16+S16</f>
        <v>0</v>
      </c>
      <c r="R16" s="26">
        <v>0</v>
      </c>
      <c r="S16" s="27">
        <v>0</v>
      </c>
      <c r="T16" s="25">
        <f>U16+V16</f>
        <v>0</v>
      </c>
      <c r="U16" s="26">
        <v>0</v>
      </c>
      <c r="V16" s="27">
        <v>0</v>
      </c>
      <c r="W16" s="25">
        <f>X16+Y16</f>
        <v>0</v>
      </c>
      <c r="X16" s="26">
        <v>0</v>
      </c>
      <c r="Y16" s="27">
        <v>0</v>
      </c>
      <c r="Z16" s="25">
        <f>AA16+AB16</f>
        <v>0</v>
      </c>
      <c r="AA16" s="26">
        <v>0</v>
      </c>
      <c r="AB16" s="27">
        <v>0</v>
      </c>
      <c r="AC16" s="25">
        <f>AD16+AE16</f>
        <v>0</v>
      </c>
      <c r="AD16" s="26">
        <v>0</v>
      </c>
      <c r="AE16" s="27">
        <v>0</v>
      </c>
      <c r="AF16" s="25">
        <f>AG16+AH16</f>
        <v>0</v>
      </c>
      <c r="AG16" s="26">
        <v>0</v>
      </c>
      <c r="AH16" s="27">
        <v>0</v>
      </c>
      <c r="AJ16" s="21"/>
      <c r="AK16" s="11"/>
      <c r="AL16" s="11"/>
    </row>
    <row r="17" spans="1:38" s="22" customFormat="1" ht="18.75" customHeight="1">
      <c r="A17" s="35" t="s">
        <v>45</v>
      </c>
      <c r="B17" s="30">
        <f>B18</f>
        <v>46</v>
      </c>
      <c r="C17" s="31">
        <f>C18</f>
        <v>31</v>
      </c>
      <c r="D17" s="33">
        <f>D18</f>
        <v>15</v>
      </c>
      <c r="E17" s="34">
        <f>E18</f>
        <v>46</v>
      </c>
      <c r="F17" s="31">
        <f>+F18</f>
        <v>31</v>
      </c>
      <c r="G17" s="31">
        <f>+G18</f>
        <v>15</v>
      </c>
      <c r="H17" s="34">
        <f t="shared" si="3"/>
        <v>0</v>
      </c>
      <c r="I17" s="31">
        <f>+I18</f>
        <v>0</v>
      </c>
      <c r="J17" s="31">
        <f>+J18</f>
        <v>0</v>
      </c>
      <c r="K17" s="30">
        <f aca="true" t="shared" si="9" ref="K17:AH17">K18</f>
        <v>0</v>
      </c>
      <c r="L17" s="31">
        <f t="shared" si="9"/>
        <v>0</v>
      </c>
      <c r="M17" s="53">
        <f t="shared" si="9"/>
        <v>0</v>
      </c>
      <c r="N17" s="34">
        <f t="shared" si="9"/>
        <v>0</v>
      </c>
      <c r="O17" s="31">
        <f t="shared" si="9"/>
        <v>0</v>
      </c>
      <c r="P17" s="33">
        <f t="shared" si="9"/>
        <v>0</v>
      </c>
      <c r="Q17" s="30">
        <f t="shared" si="9"/>
        <v>0</v>
      </c>
      <c r="R17" s="31">
        <f t="shared" si="9"/>
        <v>0</v>
      </c>
      <c r="S17" s="33">
        <f t="shared" si="9"/>
        <v>0</v>
      </c>
      <c r="T17" s="30">
        <f t="shared" si="9"/>
        <v>0</v>
      </c>
      <c r="U17" s="31">
        <f t="shared" si="9"/>
        <v>0</v>
      </c>
      <c r="V17" s="33">
        <f t="shared" si="9"/>
        <v>0</v>
      </c>
      <c r="W17" s="30">
        <f t="shared" si="9"/>
        <v>0</v>
      </c>
      <c r="X17" s="31">
        <f t="shared" si="9"/>
        <v>0</v>
      </c>
      <c r="Y17" s="33">
        <f t="shared" si="9"/>
        <v>0</v>
      </c>
      <c r="Z17" s="30">
        <f t="shared" si="9"/>
        <v>0</v>
      </c>
      <c r="AA17" s="31">
        <f t="shared" si="9"/>
        <v>0</v>
      </c>
      <c r="AB17" s="33">
        <f t="shared" si="9"/>
        <v>0</v>
      </c>
      <c r="AC17" s="30">
        <f t="shared" si="9"/>
        <v>0</v>
      </c>
      <c r="AD17" s="31">
        <f t="shared" si="9"/>
        <v>0</v>
      </c>
      <c r="AE17" s="33">
        <f t="shared" si="9"/>
        <v>0</v>
      </c>
      <c r="AF17" s="30">
        <f t="shared" si="9"/>
        <v>0</v>
      </c>
      <c r="AG17" s="31">
        <f t="shared" si="9"/>
        <v>0</v>
      </c>
      <c r="AH17" s="32">
        <f t="shared" si="9"/>
        <v>0</v>
      </c>
      <c r="AJ17" s="21"/>
      <c r="AK17" s="11"/>
      <c r="AL17" s="11"/>
    </row>
    <row r="18" spans="1:38" s="22" customFormat="1" ht="18.75" customHeight="1">
      <c r="A18" s="24" t="s">
        <v>39</v>
      </c>
      <c r="B18" s="25">
        <f>C18+D18</f>
        <v>46</v>
      </c>
      <c r="C18" s="26">
        <f>F18+I18+L18+O18+R18+U18+X18+AA18+AD18+AG18</f>
        <v>31</v>
      </c>
      <c r="D18" s="28">
        <f>G18+J18+M18+P18+S18+V18+Y18+AB18+AE18+AH18</f>
        <v>15</v>
      </c>
      <c r="E18" s="55">
        <f>F18+G18</f>
        <v>46</v>
      </c>
      <c r="F18" s="26">
        <v>31</v>
      </c>
      <c r="G18" s="28">
        <v>15</v>
      </c>
      <c r="H18" s="51">
        <f t="shared" si="3"/>
        <v>0</v>
      </c>
      <c r="I18" s="26">
        <v>0</v>
      </c>
      <c r="J18" s="27">
        <v>0</v>
      </c>
      <c r="K18" s="25">
        <f>L18+M18</f>
        <v>0</v>
      </c>
      <c r="L18" s="26">
        <v>0</v>
      </c>
      <c r="M18" s="28">
        <v>0</v>
      </c>
      <c r="N18" s="55">
        <f>O18+P18</f>
        <v>0</v>
      </c>
      <c r="O18" s="26">
        <v>0</v>
      </c>
      <c r="P18" s="28">
        <v>0</v>
      </c>
      <c r="Q18" s="25">
        <f>R18+S18</f>
        <v>0</v>
      </c>
      <c r="R18" s="26">
        <v>0</v>
      </c>
      <c r="S18" s="27">
        <v>0</v>
      </c>
      <c r="T18" s="25">
        <f>U18+V18</f>
        <v>0</v>
      </c>
      <c r="U18" s="26">
        <v>0</v>
      </c>
      <c r="V18" s="27">
        <v>0</v>
      </c>
      <c r="W18" s="25">
        <f>X18+Y18</f>
        <v>0</v>
      </c>
      <c r="X18" s="26">
        <v>0</v>
      </c>
      <c r="Y18" s="27">
        <v>0</v>
      </c>
      <c r="Z18" s="25">
        <f>AA18+AB18</f>
        <v>0</v>
      </c>
      <c r="AA18" s="26">
        <v>0</v>
      </c>
      <c r="AB18" s="27">
        <v>0</v>
      </c>
      <c r="AC18" s="25">
        <f>AD18+AE18</f>
        <v>0</v>
      </c>
      <c r="AD18" s="26">
        <v>0</v>
      </c>
      <c r="AE18" s="27">
        <v>0</v>
      </c>
      <c r="AF18" s="25">
        <f>AG18+AH18</f>
        <v>0</v>
      </c>
      <c r="AG18" s="26">
        <v>0</v>
      </c>
      <c r="AH18" s="27">
        <v>0</v>
      </c>
      <c r="AJ18" s="21"/>
      <c r="AK18" s="11"/>
      <c r="AL18" s="11"/>
    </row>
    <row r="19" spans="1:34" s="22" customFormat="1" ht="18.75" customHeight="1">
      <c r="A19" s="35" t="s">
        <v>46</v>
      </c>
      <c r="B19" s="30">
        <f>B20</f>
        <v>504</v>
      </c>
      <c r="C19" s="31">
        <f>C20</f>
        <v>216</v>
      </c>
      <c r="D19" s="33">
        <f>D20</f>
        <v>288</v>
      </c>
      <c r="E19" s="34">
        <f>E20</f>
        <v>479</v>
      </c>
      <c r="F19" s="31">
        <f>+F20</f>
        <v>207</v>
      </c>
      <c r="G19" s="31">
        <f>+G20</f>
        <v>272</v>
      </c>
      <c r="H19" s="34">
        <f t="shared" si="3"/>
        <v>20</v>
      </c>
      <c r="I19" s="31">
        <f>+I20</f>
        <v>7</v>
      </c>
      <c r="J19" s="31">
        <f>+J20</f>
        <v>13</v>
      </c>
      <c r="K19" s="30">
        <f aca="true" t="shared" si="10" ref="K19:AH19">K20</f>
        <v>4</v>
      </c>
      <c r="L19" s="31">
        <f t="shared" si="10"/>
        <v>2</v>
      </c>
      <c r="M19" s="53">
        <f t="shared" si="10"/>
        <v>2</v>
      </c>
      <c r="N19" s="34">
        <f t="shared" si="10"/>
        <v>0</v>
      </c>
      <c r="O19" s="31">
        <f t="shared" si="10"/>
        <v>0</v>
      </c>
      <c r="P19" s="31">
        <f t="shared" si="10"/>
        <v>0</v>
      </c>
      <c r="Q19" s="30">
        <f t="shared" si="10"/>
        <v>0</v>
      </c>
      <c r="R19" s="31">
        <f t="shared" si="10"/>
        <v>0</v>
      </c>
      <c r="S19" s="33">
        <f t="shared" si="10"/>
        <v>0</v>
      </c>
      <c r="T19" s="30">
        <f t="shared" si="10"/>
        <v>0</v>
      </c>
      <c r="U19" s="31">
        <f t="shared" si="10"/>
        <v>0</v>
      </c>
      <c r="V19" s="33">
        <f t="shared" si="10"/>
        <v>0</v>
      </c>
      <c r="W19" s="30">
        <f t="shared" si="10"/>
        <v>0</v>
      </c>
      <c r="X19" s="31">
        <f t="shared" si="10"/>
        <v>0</v>
      </c>
      <c r="Y19" s="33">
        <f t="shared" si="10"/>
        <v>0</v>
      </c>
      <c r="Z19" s="30">
        <f t="shared" si="10"/>
        <v>0</v>
      </c>
      <c r="AA19" s="31">
        <f t="shared" si="10"/>
        <v>0</v>
      </c>
      <c r="AB19" s="33">
        <f t="shared" si="10"/>
        <v>0</v>
      </c>
      <c r="AC19" s="30">
        <f t="shared" si="10"/>
        <v>0</v>
      </c>
      <c r="AD19" s="31">
        <f t="shared" si="10"/>
        <v>0</v>
      </c>
      <c r="AE19" s="33">
        <f t="shared" si="10"/>
        <v>0</v>
      </c>
      <c r="AF19" s="30">
        <f t="shared" si="10"/>
        <v>1</v>
      </c>
      <c r="AG19" s="31">
        <f t="shared" si="10"/>
        <v>0</v>
      </c>
      <c r="AH19" s="32">
        <f t="shared" si="10"/>
        <v>1</v>
      </c>
    </row>
    <row r="20" spans="1:34" s="22" customFormat="1" ht="18.75" customHeight="1">
      <c r="A20" s="24" t="s">
        <v>40</v>
      </c>
      <c r="B20" s="25">
        <f>C20+D20</f>
        <v>504</v>
      </c>
      <c r="C20" s="26">
        <f>F20+I20+L20+O20+R20+U20+X20+AA20+AD20+AG20</f>
        <v>216</v>
      </c>
      <c r="D20" s="28">
        <f>G20+J20+M20+P20+S20+V20+Y20+AB20+AE20+AH20</f>
        <v>288</v>
      </c>
      <c r="E20" s="55">
        <f>F20+G20</f>
        <v>479</v>
      </c>
      <c r="F20" s="26">
        <v>207</v>
      </c>
      <c r="G20" s="28">
        <v>272</v>
      </c>
      <c r="H20" s="51">
        <f t="shared" si="3"/>
        <v>20</v>
      </c>
      <c r="I20" s="26">
        <v>7</v>
      </c>
      <c r="J20" s="27">
        <v>13</v>
      </c>
      <c r="K20" s="25">
        <f>L20+M20</f>
        <v>4</v>
      </c>
      <c r="L20" s="26">
        <v>2</v>
      </c>
      <c r="M20" s="28">
        <v>2</v>
      </c>
      <c r="N20" s="55">
        <f>O20+P20</f>
        <v>0</v>
      </c>
      <c r="O20" s="26">
        <v>0</v>
      </c>
      <c r="P20" s="28">
        <v>0</v>
      </c>
      <c r="Q20" s="25">
        <f>R20+S20</f>
        <v>0</v>
      </c>
      <c r="R20" s="26">
        <v>0</v>
      </c>
      <c r="S20" s="27">
        <v>0</v>
      </c>
      <c r="T20" s="25">
        <f>U20+V20</f>
        <v>0</v>
      </c>
      <c r="U20" s="26">
        <v>0</v>
      </c>
      <c r="V20" s="27">
        <v>0</v>
      </c>
      <c r="W20" s="25">
        <f>X20+Y20</f>
        <v>0</v>
      </c>
      <c r="X20" s="26">
        <v>0</v>
      </c>
      <c r="Y20" s="27">
        <v>0</v>
      </c>
      <c r="Z20" s="25">
        <f>AA20+AB20</f>
        <v>0</v>
      </c>
      <c r="AA20" s="26">
        <v>0</v>
      </c>
      <c r="AB20" s="27">
        <v>0</v>
      </c>
      <c r="AC20" s="25">
        <f>AD20+AE20</f>
        <v>0</v>
      </c>
      <c r="AD20" s="26">
        <v>0</v>
      </c>
      <c r="AE20" s="27">
        <v>0</v>
      </c>
      <c r="AF20" s="25">
        <f>AG20+AH20</f>
        <v>1</v>
      </c>
      <c r="AG20" s="26">
        <v>0</v>
      </c>
      <c r="AH20" s="27">
        <v>1</v>
      </c>
    </row>
    <row r="21" spans="1:34" s="22" customFormat="1" ht="18.75" customHeight="1">
      <c r="A21" s="35" t="s">
        <v>47</v>
      </c>
      <c r="B21" s="30">
        <f>B22</f>
        <v>32</v>
      </c>
      <c r="C21" s="31">
        <f>C22</f>
        <v>17</v>
      </c>
      <c r="D21" s="33">
        <f>D22</f>
        <v>15</v>
      </c>
      <c r="E21" s="34">
        <f>E22</f>
        <v>26</v>
      </c>
      <c r="F21" s="31">
        <f>+F22</f>
        <v>13</v>
      </c>
      <c r="G21" s="31">
        <f>+G22</f>
        <v>13</v>
      </c>
      <c r="H21" s="34">
        <f t="shared" si="3"/>
        <v>3</v>
      </c>
      <c r="I21" s="31">
        <f>+I22</f>
        <v>1</v>
      </c>
      <c r="J21" s="31">
        <f>+J22</f>
        <v>2</v>
      </c>
      <c r="K21" s="30">
        <f aca="true" t="shared" si="11" ref="K21:AG21">K22</f>
        <v>3</v>
      </c>
      <c r="L21" s="31">
        <f t="shared" si="11"/>
        <v>3</v>
      </c>
      <c r="M21" s="53">
        <f t="shared" si="11"/>
        <v>0</v>
      </c>
      <c r="N21" s="30">
        <f t="shared" si="11"/>
        <v>0</v>
      </c>
      <c r="O21" s="31">
        <f t="shared" si="11"/>
        <v>0</v>
      </c>
      <c r="P21" s="54">
        <f t="shared" si="11"/>
        <v>0</v>
      </c>
      <c r="Q21" s="30">
        <f t="shared" si="11"/>
        <v>0</v>
      </c>
      <c r="R21" s="31">
        <f t="shared" si="11"/>
        <v>0</v>
      </c>
      <c r="S21" s="33">
        <f t="shared" si="11"/>
        <v>0</v>
      </c>
      <c r="T21" s="30">
        <f t="shared" si="11"/>
        <v>0</v>
      </c>
      <c r="U21" s="31">
        <f t="shared" si="11"/>
        <v>0</v>
      </c>
      <c r="V21" s="33">
        <f t="shared" si="11"/>
        <v>0</v>
      </c>
      <c r="W21" s="30">
        <f t="shared" si="11"/>
        <v>0</v>
      </c>
      <c r="X21" s="31">
        <f t="shared" si="11"/>
        <v>0</v>
      </c>
      <c r="Y21" s="33">
        <f t="shared" si="11"/>
        <v>0</v>
      </c>
      <c r="Z21" s="30">
        <f t="shared" si="11"/>
        <v>0</v>
      </c>
      <c r="AA21" s="31">
        <f t="shared" si="11"/>
        <v>0</v>
      </c>
      <c r="AB21" s="33">
        <f t="shared" si="11"/>
        <v>0</v>
      </c>
      <c r="AC21" s="30">
        <f t="shared" si="11"/>
        <v>0</v>
      </c>
      <c r="AD21" s="31">
        <f t="shared" si="11"/>
        <v>0</v>
      </c>
      <c r="AE21" s="33">
        <f t="shared" si="11"/>
        <v>0</v>
      </c>
      <c r="AF21" s="30">
        <f t="shared" si="11"/>
        <v>0</v>
      </c>
      <c r="AG21" s="31">
        <f t="shared" si="11"/>
        <v>0</v>
      </c>
      <c r="AH21" s="32">
        <f>+AH22</f>
        <v>0</v>
      </c>
    </row>
    <row r="22" spans="1:34" s="22" customFormat="1" ht="18.75" customHeight="1">
      <c r="A22" s="24" t="s">
        <v>42</v>
      </c>
      <c r="B22" s="25">
        <f>C22+D22</f>
        <v>32</v>
      </c>
      <c r="C22" s="26">
        <f>F22+I22+L22+O22+R22+U22+X22+AA22+AD22+AG22</f>
        <v>17</v>
      </c>
      <c r="D22" s="28">
        <f>G22+J22+M22+P22+S22+V22+Y22+AB22+AE22+AH22</f>
        <v>15</v>
      </c>
      <c r="E22" s="55">
        <f>F22+G22</f>
        <v>26</v>
      </c>
      <c r="F22" s="26">
        <v>13</v>
      </c>
      <c r="G22" s="28">
        <v>13</v>
      </c>
      <c r="H22" s="51">
        <f t="shared" si="3"/>
        <v>3</v>
      </c>
      <c r="I22" s="26">
        <v>1</v>
      </c>
      <c r="J22" s="27">
        <v>2</v>
      </c>
      <c r="K22" s="25">
        <f>L22+M22</f>
        <v>3</v>
      </c>
      <c r="L22" s="26">
        <v>3</v>
      </c>
      <c r="M22" s="28">
        <v>0</v>
      </c>
      <c r="N22" s="55">
        <f>O22+P22</f>
        <v>0</v>
      </c>
      <c r="O22" s="26">
        <v>0</v>
      </c>
      <c r="P22" s="28">
        <v>0</v>
      </c>
      <c r="Q22" s="25">
        <f>R22+S22</f>
        <v>0</v>
      </c>
      <c r="R22" s="26">
        <v>0</v>
      </c>
      <c r="S22" s="27">
        <v>0</v>
      </c>
      <c r="T22" s="25">
        <f>U22+V22</f>
        <v>0</v>
      </c>
      <c r="U22" s="26">
        <v>0</v>
      </c>
      <c r="V22" s="27">
        <v>0</v>
      </c>
      <c r="W22" s="25">
        <f>X22+Y22</f>
        <v>0</v>
      </c>
      <c r="X22" s="26">
        <v>0</v>
      </c>
      <c r="Y22" s="27">
        <v>0</v>
      </c>
      <c r="Z22" s="25">
        <f>AA22+AB22</f>
        <v>0</v>
      </c>
      <c r="AA22" s="26">
        <v>0</v>
      </c>
      <c r="AB22" s="27">
        <v>0</v>
      </c>
      <c r="AC22" s="25">
        <f>AD22+AE22</f>
        <v>0</v>
      </c>
      <c r="AD22" s="26">
        <v>0</v>
      </c>
      <c r="AE22" s="27">
        <v>0</v>
      </c>
      <c r="AF22" s="25">
        <f>AG22+AH22</f>
        <v>0</v>
      </c>
      <c r="AG22" s="26">
        <v>0</v>
      </c>
      <c r="AH22" s="27">
        <v>0</v>
      </c>
    </row>
    <row r="23" spans="1:34" s="22" customFormat="1" ht="18.75" customHeight="1">
      <c r="A23" s="35" t="s">
        <v>44</v>
      </c>
      <c r="B23" s="30">
        <f>B24</f>
        <v>282</v>
      </c>
      <c r="C23" s="31">
        <f>C24</f>
        <v>155</v>
      </c>
      <c r="D23" s="33">
        <f>D24</f>
        <v>127</v>
      </c>
      <c r="E23" s="34">
        <f>E24</f>
        <v>277</v>
      </c>
      <c r="F23" s="31">
        <f>+F24</f>
        <v>153</v>
      </c>
      <c r="G23" s="31">
        <f>+G24</f>
        <v>124</v>
      </c>
      <c r="H23" s="34">
        <f t="shared" si="3"/>
        <v>3</v>
      </c>
      <c r="I23" s="31">
        <f>+I24</f>
        <v>1</v>
      </c>
      <c r="J23" s="31">
        <f>+J24</f>
        <v>2</v>
      </c>
      <c r="K23" s="30">
        <f aca="true" t="shared" si="12" ref="K23:AH23">K24</f>
        <v>2</v>
      </c>
      <c r="L23" s="31">
        <f t="shared" si="12"/>
        <v>1</v>
      </c>
      <c r="M23" s="53">
        <f t="shared" si="12"/>
        <v>1</v>
      </c>
      <c r="N23" s="34">
        <f t="shared" si="12"/>
        <v>0</v>
      </c>
      <c r="O23" s="31">
        <f t="shared" si="12"/>
        <v>0</v>
      </c>
      <c r="P23" s="31">
        <f t="shared" si="12"/>
        <v>0</v>
      </c>
      <c r="Q23" s="30">
        <f t="shared" si="12"/>
        <v>0</v>
      </c>
      <c r="R23" s="31">
        <f t="shared" si="12"/>
        <v>0</v>
      </c>
      <c r="S23" s="33">
        <f t="shared" si="12"/>
        <v>0</v>
      </c>
      <c r="T23" s="30">
        <f t="shared" si="12"/>
        <v>0</v>
      </c>
      <c r="U23" s="31">
        <f t="shared" si="12"/>
        <v>0</v>
      </c>
      <c r="V23" s="33">
        <f t="shared" si="12"/>
        <v>0</v>
      </c>
      <c r="W23" s="30">
        <f t="shared" si="12"/>
        <v>0</v>
      </c>
      <c r="X23" s="31">
        <f t="shared" si="12"/>
        <v>0</v>
      </c>
      <c r="Y23" s="33">
        <f t="shared" si="12"/>
        <v>0</v>
      </c>
      <c r="Z23" s="30">
        <f t="shared" si="12"/>
        <v>0</v>
      </c>
      <c r="AA23" s="31">
        <f t="shared" si="12"/>
        <v>0</v>
      </c>
      <c r="AB23" s="33">
        <f t="shared" si="12"/>
        <v>0</v>
      </c>
      <c r="AC23" s="30">
        <f t="shared" si="12"/>
        <v>0</v>
      </c>
      <c r="AD23" s="31">
        <f t="shared" si="12"/>
        <v>0</v>
      </c>
      <c r="AE23" s="33">
        <f t="shared" si="12"/>
        <v>0</v>
      </c>
      <c r="AF23" s="30">
        <f t="shared" si="12"/>
        <v>0</v>
      </c>
      <c r="AG23" s="31">
        <f t="shared" si="12"/>
        <v>0</v>
      </c>
      <c r="AH23" s="32">
        <f t="shared" si="12"/>
        <v>0</v>
      </c>
    </row>
    <row r="24" spans="1:34" s="22" customFormat="1" ht="18.75" customHeight="1">
      <c r="A24" s="24" t="s">
        <v>44</v>
      </c>
      <c r="B24" s="25">
        <f>C24+D24</f>
        <v>282</v>
      </c>
      <c r="C24" s="26">
        <f>F24+I24+L24+O24+R24+U24+X24+AA24+AD24+AG24</f>
        <v>155</v>
      </c>
      <c r="D24" s="56">
        <f>G24+J24+M24+P24+S24+V24+Y24+AB24+AE24+AH24</f>
        <v>127</v>
      </c>
      <c r="E24" s="55">
        <f>F24+G24</f>
        <v>277</v>
      </c>
      <c r="F24" s="26">
        <v>153</v>
      </c>
      <c r="G24" s="28">
        <v>124</v>
      </c>
      <c r="H24" s="51">
        <f t="shared" si="3"/>
        <v>3</v>
      </c>
      <c r="I24" s="26">
        <v>1</v>
      </c>
      <c r="J24" s="27">
        <v>2</v>
      </c>
      <c r="K24" s="25">
        <f>L24+M24</f>
        <v>2</v>
      </c>
      <c r="L24" s="26">
        <v>1</v>
      </c>
      <c r="M24" s="27">
        <v>1</v>
      </c>
      <c r="N24" s="28">
        <f>O24+P24</f>
        <v>0</v>
      </c>
      <c r="O24" s="26">
        <v>0</v>
      </c>
      <c r="P24" s="28">
        <v>0</v>
      </c>
      <c r="Q24" s="25">
        <f>R24+S24</f>
        <v>0</v>
      </c>
      <c r="R24" s="26">
        <v>0</v>
      </c>
      <c r="S24" s="27">
        <v>0</v>
      </c>
      <c r="T24" s="25">
        <f>U24+V24</f>
        <v>0</v>
      </c>
      <c r="U24" s="26">
        <v>0</v>
      </c>
      <c r="V24" s="27">
        <v>0</v>
      </c>
      <c r="W24" s="25">
        <f>X24+Y24</f>
        <v>0</v>
      </c>
      <c r="X24" s="26">
        <v>0</v>
      </c>
      <c r="Y24" s="27">
        <v>0</v>
      </c>
      <c r="Z24" s="25">
        <f>AA24+AB24</f>
        <v>0</v>
      </c>
      <c r="AA24" s="26">
        <v>0</v>
      </c>
      <c r="AB24" s="27">
        <v>0</v>
      </c>
      <c r="AC24" s="25">
        <f>AD24+AE24</f>
        <v>0</v>
      </c>
      <c r="AD24" s="26">
        <v>0</v>
      </c>
      <c r="AE24" s="27">
        <v>0</v>
      </c>
      <c r="AF24" s="25">
        <f>AG24+AH24</f>
        <v>0</v>
      </c>
      <c r="AG24" s="26">
        <v>0</v>
      </c>
      <c r="AH24" s="27">
        <v>0</v>
      </c>
    </row>
    <row r="25" spans="1:34" s="22" customFormat="1" ht="18.75" customHeight="1" thickBot="1">
      <c r="A25" s="36"/>
      <c r="B25" s="37"/>
      <c r="C25" s="38"/>
      <c r="D25" s="39"/>
      <c r="E25" s="40"/>
      <c r="F25" s="38"/>
      <c r="G25" s="40"/>
      <c r="H25" s="37"/>
      <c r="I25" s="38"/>
      <c r="J25" s="39"/>
      <c r="K25" s="37"/>
      <c r="L25" s="38"/>
      <c r="M25" s="39"/>
      <c r="N25" s="40"/>
      <c r="O25" s="38"/>
      <c r="P25" s="40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  <c r="AF25" s="37"/>
      <c r="AG25" s="38"/>
      <c r="AH25" s="39"/>
    </row>
    <row r="26" spans="1:34" s="22" customFormat="1" ht="18.75" customHeight="1" thickBot="1">
      <c r="A26" s="9" t="s">
        <v>3</v>
      </c>
      <c r="B26" s="41">
        <f>+C26+D26</f>
        <v>2140</v>
      </c>
      <c r="C26" s="10">
        <f>+C6+C8+C11+C13+C17+C19+C21+C23</f>
        <v>1113</v>
      </c>
      <c r="D26" s="42">
        <f>+D6+D8+D11+D13+D17+D19+D21+D23</f>
        <v>1027</v>
      </c>
      <c r="E26" s="43">
        <f>+F26+G26</f>
        <v>2065</v>
      </c>
      <c r="F26" s="44">
        <f>+F6+F8+F11+F13+F17+F19+F21+F23</f>
        <v>1083</v>
      </c>
      <c r="G26" s="45">
        <f>+G6+G8+G11+G13+G17+G19+G21+G23</f>
        <v>982</v>
      </c>
      <c r="H26" s="41">
        <f>+I26+J26</f>
        <v>51</v>
      </c>
      <c r="I26" s="10">
        <f>+I6+I8+I11+I13+I17+I19+I21+I23</f>
        <v>17</v>
      </c>
      <c r="J26" s="42">
        <f>+J6+J8+J11+J13+J17+J19+J21+J23</f>
        <v>34</v>
      </c>
      <c r="K26" s="41">
        <f>+L26+M26</f>
        <v>18</v>
      </c>
      <c r="L26" s="10">
        <f>+L6+L8+L11+L13+L17+L19+L21+L23</f>
        <v>11</v>
      </c>
      <c r="M26" s="42">
        <f>+M6+M8+M11+M13+M17+M19+M21+M23</f>
        <v>7</v>
      </c>
      <c r="N26" s="41">
        <f>+O26+P26</f>
        <v>2</v>
      </c>
      <c r="O26" s="10">
        <f>+O6+O8+O11+O13+O17+O19+O21+O23</f>
        <v>1</v>
      </c>
      <c r="P26" s="42">
        <f>+P6+P8+P11+P13+P17+P19+P21+P23</f>
        <v>1</v>
      </c>
      <c r="Q26" s="41">
        <f>+R26+S26</f>
        <v>0</v>
      </c>
      <c r="R26" s="10">
        <f>+R6+R8+R11+R13+R17+R19+R21+R23</f>
        <v>0</v>
      </c>
      <c r="S26" s="42">
        <f>+S6+S8+S11+S13+S17+S19+S21+S23</f>
        <v>0</v>
      </c>
      <c r="T26" s="41">
        <f>+U26+V26</f>
        <v>0</v>
      </c>
      <c r="U26" s="10">
        <f>+U6+U8+U11+U13+U17+U19+U21+U23</f>
        <v>0</v>
      </c>
      <c r="V26" s="42">
        <f>+V6+V8+V11+V13+V17+V19+V21+V23</f>
        <v>0</v>
      </c>
      <c r="W26" s="41">
        <f>+X26+Y26</f>
        <v>0</v>
      </c>
      <c r="X26" s="10">
        <f>+X6+X8+X11+X13+X17+X19+X21+X23</f>
        <v>0</v>
      </c>
      <c r="Y26" s="42">
        <f>+Y6+Y8+Y11+Y13+Y17+Y19+Y21+Y23</f>
        <v>0</v>
      </c>
      <c r="Z26" s="41">
        <f>+AA26+AB26</f>
        <v>2</v>
      </c>
      <c r="AA26" s="10">
        <f>+AA6+AA8+AA11+AA13+AA17+AA19+AA21+AA23</f>
        <v>1</v>
      </c>
      <c r="AB26" s="42">
        <f>+AB6+AB8+AB11+AB13+AB17+AB19+AB21+AB23</f>
        <v>1</v>
      </c>
      <c r="AC26" s="41">
        <f>+AD26+AE26</f>
        <v>1</v>
      </c>
      <c r="AD26" s="10">
        <f>+AD6+AD8+AD11+AD13+AD17+AD19+AD21+AD23</f>
        <v>0</v>
      </c>
      <c r="AE26" s="42">
        <f>+AE6+AE8+AE11+AE13+AE17+AE19+AE21+AE23</f>
        <v>1</v>
      </c>
      <c r="AF26" s="41">
        <f>+AG26+AH26</f>
        <v>1</v>
      </c>
      <c r="AG26" s="10">
        <f>+AG6+AG8+AG11+AG13+AG17+AG19+AG21+AG23</f>
        <v>0</v>
      </c>
      <c r="AH26" s="42">
        <f>+AH6+AH8+AH11+AH13+AH17+AH19+AH21+AH23</f>
        <v>1</v>
      </c>
    </row>
    <row r="27" spans="1:34" s="22" customFormat="1" ht="11.25">
      <c r="A27" s="21" t="s">
        <v>48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22" customFormat="1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s="22" customFormat="1" ht="15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s="22" customFormat="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22" customFormat="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s="22" customFormat="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s="22" customFormat="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s="22" customFormat="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s="22" customFormat="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s="22" customFormat="1" ht="11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s="22" customFormat="1" ht="11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s="22" customFormat="1" ht="11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s="22" customFormat="1" ht="11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s="22" customFormat="1" ht="11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s="22" customFormat="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s="22" customFormat="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s="22" customFormat="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34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</row>
  </sheetData>
  <sheetProtection/>
  <mergeCells count="25">
    <mergeCell ref="A28:AH28"/>
    <mergeCell ref="A29:AH29"/>
    <mergeCell ref="AC3:AE3"/>
    <mergeCell ref="AF3:AH3"/>
    <mergeCell ref="B4:D4"/>
    <mergeCell ref="E4:G4"/>
    <mergeCell ref="H4:J4"/>
    <mergeCell ref="A1:AH1"/>
    <mergeCell ref="A2:AH2"/>
    <mergeCell ref="B3:D3"/>
    <mergeCell ref="E3:G3"/>
    <mergeCell ref="H3:J3"/>
    <mergeCell ref="Z4:AB4"/>
    <mergeCell ref="AC4:AE4"/>
    <mergeCell ref="AF4:AH4"/>
    <mergeCell ref="K3:M3"/>
    <mergeCell ref="N3:P3"/>
    <mergeCell ref="Q3:S3"/>
    <mergeCell ref="T3:V3"/>
    <mergeCell ref="W3:Y3"/>
    <mergeCell ref="K4:M4"/>
    <mergeCell ref="N4:P4"/>
    <mergeCell ref="Q4:S4"/>
    <mergeCell ref="T4:V4"/>
    <mergeCell ref="W4:Y4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9"/>
  <sheetViews>
    <sheetView zoomScalePageLayoutView="0" workbookViewId="0" topLeftCell="A1">
      <selection activeCell="AJ12" sqref="AJ12"/>
    </sheetView>
  </sheetViews>
  <sheetFormatPr defaultColWidth="11.421875" defaultRowHeight="15"/>
  <cols>
    <col min="1" max="1" width="18.8515625" style="22" customWidth="1"/>
    <col min="2" max="34" width="4.8515625" style="22" customWidth="1"/>
    <col min="35" max="35" width="11.421875" style="22" customWidth="1"/>
    <col min="36" max="36" width="19.00390625" style="22" customWidth="1"/>
    <col min="37" max="16384" width="11.421875" style="22" customWidth="1"/>
  </cols>
  <sheetData>
    <row r="1" spans="1:34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6.5" thickBot="1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8.75" customHeight="1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  <c r="K3" s="60" t="s">
        <v>6</v>
      </c>
      <c r="L3" s="61"/>
      <c r="M3" s="62"/>
      <c r="N3" s="60" t="s">
        <v>7</v>
      </c>
      <c r="O3" s="61"/>
      <c r="P3" s="62"/>
      <c r="Q3" s="60" t="s">
        <v>8</v>
      </c>
      <c r="R3" s="61"/>
      <c r="S3" s="62"/>
      <c r="T3" s="60" t="s">
        <v>55</v>
      </c>
      <c r="U3" s="61"/>
      <c r="V3" s="62"/>
      <c r="W3" s="60" t="s">
        <v>10</v>
      </c>
      <c r="X3" s="61"/>
      <c r="Y3" s="62"/>
      <c r="Z3" s="2" t="s">
        <v>11</v>
      </c>
      <c r="AA3" s="2"/>
      <c r="AB3" s="2"/>
      <c r="AC3" s="60" t="s">
        <v>7</v>
      </c>
      <c r="AD3" s="61"/>
      <c r="AE3" s="62"/>
      <c r="AF3" s="60" t="s">
        <v>7</v>
      </c>
      <c r="AG3" s="61"/>
      <c r="AH3" s="62"/>
    </row>
    <row r="4" spans="1:34" ht="18.75" customHeight="1" thickBot="1">
      <c r="A4" s="4" t="s">
        <v>12</v>
      </c>
      <c r="B4" s="63" t="s">
        <v>13</v>
      </c>
      <c r="C4" s="64"/>
      <c r="D4" s="65"/>
      <c r="E4" s="63" t="s">
        <v>14</v>
      </c>
      <c r="F4" s="64"/>
      <c r="G4" s="65"/>
      <c r="H4" s="63" t="s">
        <v>15</v>
      </c>
      <c r="I4" s="64"/>
      <c r="J4" s="65"/>
      <c r="K4" s="63" t="s">
        <v>16</v>
      </c>
      <c r="L4" s="64"/>
      <c r="M4" s="65"/>
      <c r="N4" s="63" t="s">
        <v>17</v>
      </c>
      <c r="O4" s="64"/>
      <c r="P4" s="65"/>
      <c r="Q4" s="63" t="s">
        <v>18</v>
      </c>
      <c r="R4" s="64"/>
      <c r="S4" s="65"/>
      <c r="T4" s="63" t="s">
        <v>59</v>
      </c>
      <c r="U4" s="64"/>
      <c r="V4" s="65"/>
      <c r="W4" s="63" t="s">
        <v>20</v>
      </c>
      <c r="X4" s="64"/>
      <c r="Y4" s="65"/>
      <c r="Z4" s="63" t="s">
        <v>21</v>
      </c>
      <c r="AA4" s="64"/>
      <c r="AB4" s="65"/>
      <c r="AC4" s="63" t="s">
        <v>22</v>
      </c>
      <c r="AD4" s="64"/>
      <c r="AE4" s="65"/>
      <c r="AF4" s="63" t="s">
        <v>56</v>
      </c>
      <c r="AG4" s="64"/>
      <c r="AH4" s="65"/>
    </row>
    <row r="5" spans="1:34" ht="18.75" customHeight="1" thickBot="1">
      <c r="A5" s="9"/>
      <c r="B5" s="5" t="s">
        <v>23</v>
      </c>
      <c r="C5" s="10" t="s">
        <v>24</v>
      </c>
      <c r="D5" s="7" t="s">
        <v>25</v>
      </c>
      <c r="E5" s="6" t="s">
        <v>23</v>
      </c>
      <c r="F5" s="10" t="s">
        <v>24</v>
      </c>
      <c r="G5" s="6" t="s">
        <v>25</v>
      </c>
      <c r="H5" s="5" t="s">
        <v>23</v>
      </c>
      <c r="I5" s="10" t="s">
        <v>24</v>
      </c>
      <c r="J5" s="7" t="s">
        <v>25</v>
      </c>
      <c r="K5" s="5" t="s">
        <v>23</v>
      </c>
      <c r="L5" s="10" t="s">
        <v>24</v>
      </c>
      <c r="M5" s="7" t="s">
        <v>25</v>
      </c>
      <c r="N5" s="6" t="s">
        <v>23</v>
      </c>
      <c r="O5" s="10" t="s">
        <v>24</v>
      </c>
      <c r="P5" s="6" t="s">
        <v>25</v>
      </c>
      <c r="Q5" s="5" t="s">
        <v>23</v>
      </c>
      <c r="R5" s="10" t="s">
        <v>24</v>
      </c>
      <c r="S5" s="7" t="s">
        <v>25</v>
      </c>
      <c r="T5" s="6" t="s">
        <v>23</v>
      </c>
      <c r="U5" s="10" t="s">
        <v>24</v>
      </c>
      <c r="V5" s="6" t="s">
        <v>25</v>
      </c>
      <c r="W5" s="5" t="s">
        <v>23</v>
      </c>
      <c r="X5" s="10" t="s">
        <v>24</v>
      </c>
      <c r="Y5" s="7" t="s">
        <v>25</v>
      </c>
      <c r="Z5" s="6" t="s">
        <v>23</v>
      </c>
      <c r="AA5" s="10" t="s">
        <v>24</v>
      </c>
      <c r="AB5" s="6" t="s">
        <v>25</v>
      </c>
      <c r="AC5" s="5" t="s">
        <v>23</v>
      </c>
      <c r="AD5" s="10" t="s">
        <v>24</v>
      </c>
      <c r="AE5" s="7" t="s">
        <v>26</v>
      </c>
      <c r="AF5" s="5" t="s">
        <v>23</v>
      </c>
      <c r="AG5" s="10" t="s">
        <v>24</v>
      </c>
      <c r="AH5" s="7" t="s">
        <v>26</v>
      </c>
    </row>
    <row r="6" spans="1:34" ht="18.75" customHeight="1">
      <c r="A6" s="13" t="s">
        <v>29</v>
      </c>
      <c r="B6" s="14">
        <f aca="true" t="shared" si="0" ref="B6:G6">B7</f>
        <v>319</v>
      </c>
      <c r="C6" s="15">
        <f t="shared" si="0"/>
        <v>206</v>
      </c>
      <c r="D6" s="18">
        <f t="shared" si="0"/>
        <v>113</v>
      </c>
      <c r="E6" s="19">
        <f t="shared" si="0"/>
        <v>302</v>
      </c>
      <c r="F6" s="15">
        <f t="shared" si="0"/>
        <v>193</v>
      </c>
      <c r="G6" s="15">
        <f t="shared" si="0"/>
        <v>109</v>
      </c>
      <c r="H6" s="50">
        <f>I6+J6</f>
        <v>5</v>
      </c>
      <c r="I6" s="15">
        <f>+I7</f>
        <v>4</v>
      </c>
      <c r="J6" s="15">
        <f>+J7</f>
        <v>1</v>
      </c>
      <c r="K6" s="14">
        <f aca="true" t="shared" si="1" ref="K6:AH6">K7</f>
        <v>10</v>
      </c>
      <c r="L6" s="15">
        <f t="shared" si="1"/>
        <v>7</v>
      </c>
      <c r="M6" s="16">
        <f t="shared" si="1"/>
        <v>3</v>
      </c>
      <c r="N6" s="18">
        <f t="shared" si="1"/>
        <v>0</v>
      </c>
      <c r="O6" s="15">
        <f t="shared" si="1"/>
        <v>0</v>
      </c>
      <c r="P6" s="18">
        <f t="shared" si="1"/>
        <v>0</v>
      </c>
      <c r="Q6" s="14">
        <f t="shared" si="1"/>
        <v>0</v>
      </c>
      <c r="R6" s="15">
        <f t="shared" si="1"/>
        <v>0</v>
      </c>
      <c r="S6" s="17">
        <f t="shared" si="1"/>
        <v>0</v>
      </c>
      <c r="T6" s="14">
        <f t="shared" si="1"/>
        <v>1</v>
      </c>
      <c r="U6" s="15">
        <f t="shared" si="1"/>
        <v>1</v>
      </c>
      <c r="V6" s="18">
        <f t="shared" si="1"/>
        <v>0</v>
      </c>
      <c r="W6" s="14">
        <f t="shared" si="1"/>
        <v>0</v>
      </c>
      <c r="X6" s="15">
        <f t="shared" si="1"/>
        <v>0</v>
      </c>
      <c r="Y6" s="18">
        <f t="shared" si="1"/>
        <v>0</v>
      </c>
      <c r="Z6" s="14">
        <f t="shared" si="1"/>
        <v>0</v>
      </c>
      <c r="AA6" s="15">
        <f t="shared" si="1"/>
        <v>0</v>
      </c>
      <c r="AB6" s="18">
        <f t="shared" si="1"/>
        <v>0</v>
      </c>
      <c r="AC6" s="14">
        <f t="shared" si="1"/>
        <v>0</v>
      </c>
      <c r="AD6" s="15">
        <f t="shared" si="1"/>
        <v>0</v>
      </c>
      <c r="AE6" s="18">
        <f t="shared" si="1"/>
        <v>0</v>
      </c>
      <c r="AF6" s="14">
        <f t="shared" si="1"/>
        <v>1</v>
      </c>
      <c r="AG6" s="15">
        <f t="shared" si="1"/>
        <v>1</v>
      </c>
      <c r="AH6" s="16">
        <f t="shared" si="1"/>
        <v>0</v>
      </c>
    </row>
    <row r="7" spans="1:34" ht="18.75" customHeight="1">
      <c r="A7" s="24" t="s">
        <v>29</v>
      </c>
      <c r="B7" s="25">
        <f>C7+D7</f>
        <v>319</v>
      </c>
      <c r="C7" s="26">
        <f>F7+I7+L7+O7+R7+U7+X7+AA7+AD7+AG7</f>
        <v>206</v>
      </c>
      <c r="D7" s="26">
        <f>G7+J7+M7+P7+S7+V7+Y7+AB7+AE7+AH7</f>
        <v>113</v>
      </c>
      <c r="E7" s="51">
        <f>F7+G7</f>
        <v>302</v>
      </c>
      <c r="F7" s="26">
        <v>193</v>
      </c>
      <c r="G7" s="28">
        <v>109</v>
      </c>
      <c r="H7" s="51">
        <f>I7+J7</f>
        <v>5</v>
      </c>
      <c r="I7" s="26">
        <v>4</v>
      </c>
      <c r="J7" s="27">
        <v>1</v>
      </c>
      <c r="K7" s="25">
        <f>L7+M7</f>
        <v>10</v>
      </c>
      <c r="L7" s="26">
        <v>7</v>
      </c>
      <c r="M7" s="27">
        <v>3</v>
      </c>
      <c r="N7" s="28">
        <f>O7+P7</f>
        <v>0</v>
      </c>
      <c r="O7" s="26">
        <v>0</v>
      </c>
      <c r="P7" s="28">
        <v>0</v>
      </c>
      <c r="Q7" s="25">
        <f>R7+S7</f>
        <v>0</v>
      </c>
      <c r="R7" s="26">
        <v>0</v>
      </c>
      <c r="S7" s="27">
        <v>0</v>
      </c>
      <c r="T7" s="25">
        <f>U7+V7</f>
        <v>1</v>
      </c>
      <c r="U7" s="26">
        <v>1</v>
      </c>
      <c r="V7" s="27">
        <v>0</v>
      </c>
      <c r="W7" s="25">
        <f>X7+Y7</f>
        <v>0</v>
      </c>
      <c r="X7" s="26">
        <v>0</v>
      </c>
      <c r="Y7" s="27">
        <v>0</v>
      </c>
      <c r="Z7" s="25">
        <f>AA7+AB7</f>
        <v>0</v>
      </c>
      <c r="AA7" s="26">
        <v>0</v>
      </c>
      <c r="AB7" s="27">
        <v>0</v>
      </c>
      <c r="AC7" s="25">
        <f>AD7+AE7</f>
        <v>0</v>
      </c>
      <c r="AD7" s="26">
        <v>0</v>
      </c>
      <c r="AE7" s="27">
        <v>0</v>
      </c>
      <c r="AF7" s="25">
        <f>AG7+AH7</f>
        <v>1</v>
      </c>
      <c r="AG7" s="26">
        <v>1</v>
      </c>
      <c r="AH7" s="27">
        <v>0</v>
      </c>
    </row>
    <row r="8" spans="1:34" ht="18.75" customHeight="1">
      <c r="A8" s="29" t="s">
        <v>31</v>
      </c>
      <c r="B8" s="30">
        <f aca="true" t="shared" si="2" ref="B8:G8">B9+B10</f>
        <v>686</v>
      </c>
      <c r="C8" s="31">
        <f t="shared" si="2"/>
        <v>338</v>
      </c>
      <c r="D8" s="33">
        <f t="shared" si="2"/>
        <v>348</v>
      </c>
      <c r="E8" s="34">
        <f t="shared" si="2"/>
        <v>668</v>
      </c>
      <c r="F8" s="31">
        <f t="shared" si="2"/>
        <v>333</v>
      </c>
      <c r="G8" s="31">
        <f t="shared" si="2"/>
        <v>335</v>
      </c>
      <c r="H8" s="34">
        <f aca="true" t="shared" si="3" ref="H8:H24">I8+J8</f>
        <v>6</v>
      </c>
      <c r="I8" s="31">
        <f aca="true" t="shared" si="4" ref="I8:AH8">I9+I10</f>
        <v>0</v>
      </c>
      <c r="J8" s="31">
        <f t="shared" si="4"/>
        <v>6</v>
      </c>
      <c r="K8" s="30">
        <f t="shared" si="4"/>
        <v>8</v>
      </c>
      <c r="L8" s="31">
        <f t="shared" si="4"/>
        <v>3</v>
      </c>
      <c r="M8" s="53">
        <f t="shared" si="4"/>
        <v>5</v>
      </c>
      <c r="N8" s="30">
        <f t="shared" si="4"/>
        <v>1</v>
      </c>
      <c r="O8" s="31">
        <f t="shared" si="4"/>
        <v>0</v>
      </c>
      <c r="P8" s="54">
        <f t="shared" si="4"/>
        <v>1</v>
      </c>
      <c r="Q8" s="30">
        <f t="shared" si="4"/>
        <v>0</v>
      </c>
      <c r="R8" s="31">
        <f t="shared" si="4"/>
        <v>0</v>
      </c>
      <c r="S8" s="33">
        <f t="shared" si="4"/>
        <v>0</v>
      </c>
      <c r="T8" s="30">
        <f t="shared" si="4"/>
        <v>0</v>
      </c>
      <c r="U8" s="31">
        <f t="shared" si="4"/>
        <v>0</v>
      </c>
      <c r="V8" s="33">
        <f t="shared" si="4"/>
        <v>0</v>
      </c>
      <c r="W8" s="30">
        <f t="shared" si="4"/>
        <v>0</v>
      </c>
      <c r="X8" s="31">
        <f t="shared" si="4"/>
        <v>0</v>
      </c>
      <c r="Y8" s="33">
        <f t="shared" si="4"/>
        <v>0</v>
      </c>
      <c r="Z8" s="30">
        <f t="shared" si="4"/>
        <v>2</v>
      </c>
      <c r="AA8" s="31">
        <f t="shared" si="4"/>
        <v>2</v>
      </c>
      <c r="AB8" s="33">
        <f t="shared" si="4"/>
        <v>0</v>
      </c>
      <c r="AC8" s="30">
        <f t="shared" si="4"/>
        <v>1</v>
      </c>
      <c r="AD8" s="31">
        <f t="shared" si="4"/>
        <v>0</v>
      </c>
      <c r="AE8" s="33">
        <f t="shared" si="4"/>
        <v>1</v>
      </c>
      <c r="AF8" s="30">
        <f t="shared" si="4"/>
        <v>0</v>
      </c>
      <c r="AG8" s="31">
        <f t="shared" si="4"/>
        <v>0</v>
      </c>
      <c r="AH8" s="32">
        <f t="shared" si="4"/>
        <v>0</v>
      </c>
    </row>
    <row r="9" spans="1:34" ht="18.75" customHeight="1">
      <c r="A9" s="24" t="s">
        <v>30</v>
      </c>
      <c r="B9" s="25">
        <f>C9+D9</f>
        <v>220</v>
      </c>
      <c r="C9" s="26">
        <f>F9+I9+L9+O9+R9+U9+X9+AA9+AD9+AG9</f>
        <v>95</v>
      </c>
      <c r="D9" s="26">
        <f>G9+J9+M9+P9+S9+V9+Y9+AB9+AE9+AH9</f>
        <v>125</v>
      </c>
      <c r="E9" s="55">
        <f>F9+G9</f>
        <v>215</v>
      </c>
      <c r="F9" s="56">
        <v>95</v>
      </c>
      <c r="G9" s="57">
        <v>120</v>
      </c>
      <c r="H9" s="26">
        <f t="shared" si="3"/>
        <v>3</v>
      </c>
      <c r="I9" s="26">
        <v>0</v>
      </c>
      <c r="J9" s="27">
        <v>3</v>
      </c>
      <c r="K9" s="25">
        <f>L9+M9</f>
        <v>1</v>
      </c>
      <c r="L9" s="26">
        <v>0</v>
      </c>
      <c r="M9" s="28">
        <v>1</v>
      </c>
      <c r="N9" s="55">
        <f>O9+P9</f>
        <v>0</v>
      </c>
      <c r="O9" s="26">
        <v>0</v>
      </c>
      <c r="P9" s="28">
        <v>0</v>
      </c>
      <c r="Q9" s="25">
        <f>R9+S9</f>
        <v>0</v>
      </c>
      <c r="R9" s="26">
        <v>0</v>
      </c>
      <c r="S9" s="27">
        <v>0</v>
      </c>
      <c r="T9" s="25">
        <f>U9+V9</f>
        <v>0</v>
      </c>
      <c r="U9" s="26">
        <v>0</v>
      </c>
      <c r="V9" s="27">
        <v>0</v>
      </c>
      <c r="W9" s="25">
        <f>X9+Y9</f>
        <v>0</v>
      </c>
      <c r="X9" s="26">
        <v>0</v>
      </c>
      <c r="Y9" s="27">
        <v>0</v>
      </c>
      <c r="Z9" s="25">
        <f>AA9+AB9</f>
        <v>0</v>
      </c>
      <c r="AA9" s="26">
        <v>0</v>
      </c>
      <c r="AB9" s="27">
        <v>0</v>
      </c>
      <c r="AC9" s="25">
        <f>AD9+AE9</f>
        <v>1</v>
      </c>
      <c r="AD9" s="26">
        <v>0</v>
      </c>
      <c r="AE9" s="27">
        <v>1</v>
      </c>
      <c r="AF9" s="25">
        <f>AG9+AH9</f>
        <v>0</v>
      </c>
      <c r="AG9" s="26">
        <v>0</v>
      </c>
      <c r="AH9" s="27">
        <v>0</v>
      </c>
    </row>
    <row r="10" spans="1:34" ht="18.75" customHeight="1">
      <c r="A10" s="24" t="s">
        <v>32</v>
      </c>
      <c r="B10" s="25">
        <f>C10+D10</f>
        <v>466</v>
      </c>
      <c r="C10" s="26">
        <f>F10+I10+L10+O10+R10+U10+X10+AA10+AD10+AG10</f>
        <v>243</v>
      </c>
      <c r="D10" s="26">
        <f>G10+J10+M10+P10+S10+V10+Y10+AB10+AE10+AH10</f>
        <v>223</v>
      </c>
      <c r="E10" s="55">
        <f>F10+G10</f>
        <v>453</v>
      </c>
      <c r="F10" s="56">
        <v>238</v>
      </c>
      <c r="G10" s="58">
        <v>215</v>
      </c>
      <c r="H10" s="26">
        <f t="shared" si="3"/>
        <v>3</v>
      </c>
      <c r="I10" s="26">
        <v>0</v>
      </c>
      <c r="J10" s="27">
        <v>3</v>
      </c>
      <c r="K10" s="25">
        <f>L10+M10</f>
        <v>7</v>
      </c>
      <c r="L10" s="26">
        <v>3</v>
      </c>
      <c r="M10" s="28">
        <v>4</v>
      </c>
      <c r="N10" s="55">
        <f>O10+P10</f>
        <v>1</v>
      </c>
      <c r="O10" s="26">
        <v>0</v>
      </c>
      <c r="P10" s="28">
        <v>1</v>
      </c>
      <c r="Q10" s="25">
        <f>R10+S10</f>
        <v>0</v>
      </c>
      <c r="R10" s="26">
        <v>0</v>
      </c>
      <c r="S10" s="27">
        <v>0</v>
      </c>
      <c r="T10" s="25">
        <f>U10+V10</f>
        <v>0</v>
      </c>
      <c r="U10" s="26">
        <v>0</v>
      </c>
      <c r="V10" s="27">
        <v>0</v>
      </c>
      <c r="W10" s="25">
        <f>X10+Y10</f>
        <v>0</v>
      </c>
      <c r="X10" s="26">
        <v>0</v>
      </c>
      <c r="Y10" s="27">
        <v>0</v>
      </c>
      <c r="Z10" s="25">
        <f>AA10+AB10</f>
        <v>2</v>
      </c>
      <c r="AA10" s="26">
        <v>2</v>
      </c>
      <c r="AB10" s="27">
        <v>0</v>
      </c>
      <c r="AC10" s="25">
        <f>AD10+AE10</f>
        <v>0</v>
      </c>
      <c r="AD10" s="26">
        <v>0</v>
      </c>
      <c r="AE10" s="27">
        <v>0</v>
      </c>
      <c r="AF10" s="25">
        <f>AG10+AH10</f>
        <v>0</v>
      </c>
      <c r="AG10" s="26">
        <v>0</v>
      </c>
      <c r="AH10" s="27">
        <v>0</v>
      </c>
    </row>
    <row r="11" spans="1:34" ht="18.75" customHeight="1">
      <c r="A11" s="35" t="s">
        <v>35</v>
      </c>
      <c r="B11" s="30">
        <f>B12</f>
        <v>139</v>
      </c>
      <c r="C11" s="31">
        <f>C12</f>
        <v>71</v>
      </c>
      <c r="D11" s="33">
        <f>D12</f>
        <v>68</v>
      </c>
      <c r="E11" s="34">
        <f>E12</f>
        <v>133</v>
      </c>
      <c r="F11" s="31">
        <f>+F12</f>
        <v>69</v>
      </c>
      <c r="G11" s="31">
        <f>+G12</f>
        <v>64</v>
      </c>
      <c r="H11" s="34">
        <f t="shared" si="3"/>
        <v>4</v>
      </c>
      <c r="I11" s="31">
        <f>+I12</f>
        <v>1</v>
      </c>
      <c r="J11" s="31">
        <f>+J12</f>
        <v>3</v>
      </c>
      <c r="K11" s="30">
        <f aca="true" t="shared" si="5" ref="K11:AH11">K12</f>
        <v>1</v>
      </c>
      <c r="L11" s="31">
        <f t="shared" si="5"/>
        <v>0</v>
      </c>
      <c r="M11" s="53">
        <f t="shared" si="5"/>
        <v>1</v>
      </c>
      <c r="N11" s="30">
        <f t="shared" si="5"/>
        <v>0</v>
      </c>
      <c r="O11" s="31">
        <f t="shared" si="5"/>
        <v>0</v>
      </c>
      <c r="P11" s="54">
        <f t="shared" si="5"/>
        <v>0</v>
      </c>
      <c r="Q11" s="30">
        <f t="shared" si="5"/>
        <v>0</v>
      </c>
      <c r="R11" s="31">
        <f t="shared" si="5"/>
        <v>0</v>
      </c>
      <c r="S11" s="33">
        <f t="shared" si="5"/>
        <v>0</v>
      </c>
      <c r="T11" s="30">
        <f t="shared" si="5"/>
        <v>0</v>
      </c>
      <c r="U11" s="31">
        <f t="shared" si="5"/>
        <v>0</v>
      </c>
      <c r="V11" s="33">
        <f t="shared" si="5"/>
        <v>0</v>
      </c>
      <c r="W11" s="30">
        <f t="shared" si="5"/>
        <v>0</v>
      </c>
      <c r="X11" s="31">
        <f t="shared" si="5"/>
        <v>0</v>
      </c>
      <c r="Y11" s="33">
        <f t="shared" si="5"/>
        <v>0</v>
      </c>
      <c r="Z11" s="30">
        <f t="shared" si="5"/>
        <v>1</v>
      </c>
      <c r="AA11" s="31">
        <f t="shared" si="5"/>
        <v>1</v>
      </c>
      <c r="AB11" s="33">
        <f t="shared" si="5"/>
        <v>0</v>
      </c>
      <c r="AC11" s="30">
        <f t="shared" si="5"/>
        <v>0</v>
      </c>
      <c r="AD11" s="31">
        <f t="shared" si="5"/>
        <v>0</v>
      </c>
      <c r="AE11" s="33">
        <f t="shared" si="5"/>
        <v>0</v>
      </c>
      <c r="AF11" s="30">
        <f t="shared" si="5"/>
        <v>0</v>
      </c>
      <c r="AG11" s="31">
        <f t="shared" si="5"/>
        <v>0</v>
      </c>
      <c r="AH11" s="32">
        <f t="shared" si="5"/>
        <v>0</v>
      </c>
    </row>
    <row r="12" spans="1:36" ht="18.75" customHeight="1">
      <c r="A12" s="24" t="s">
        <v>33</v>
      </c>
      <c r="B12" s="25">
        <f>C12+D12</f>
        <v>139</v>
      </c>
      <c r="C12" s="26">
        <f>F12+I12+L12+O12+R12+U12+X12+AA12+AD12+AG12</f>
        <v>71</v>
      </c>
      <c r="D12" s="28">
        <f>G12+J12+M12+P12+S12+V12+Y12+AB12+AE12+AH12</f>
        <v>68</v>
      </c>
      <c r="E12" s="55">
        <f>F12+G12</f>
        <v>133</v>
      </c>
      <c r="F12" s="56">
        <v>69</v>
      </c>
      <c r="G12" s="57">
        <v>64</v>
      </c>
      <c r="H12" s="26">
        <f t="shared" si="3"/>
        <v>4</v>
      </c>
      <c r="I12" s="26">
        <v>1</v>
      </c>
      <c r="J12" s="27">
        <v>3</v>
      </c>
      <c r="K12" s="25">
        <f>L12+M12</f>
        <v>1</v>
      </c>
      <c r="L12" s="26">
        <v>0</v>
      </c>
      <c r="M12" s="28">
        <v>1</v>
      </c>
      <c r="N12" s="55">
        <f>O12+P12</f>
        <v>0</v>
      </c>
      <c r="O12" s="26">
        <v>0</v>
      </c>
      <c r="P12" s="28">
        <v>0</v>
      </c>
      <c r="Q12" s="25">
        <f>R12+S12</f>
        <v>0</v>
      </c>
      <c r="R12" s="26">
        <v>0</v>
      </c>
      <c r="S12" s="27">
        <v>0</v>
      </c>
      <c r="T12" s="25">
        <f>U12+V12</f>
        <v>0</v>
      </c>
      <c r="U12" s="26">
        <v>0</v>
      </c>
      <c r="V12" s="27">
        <v>0</v>
      </c>
      <c r="W12" s="25">
        <f>X12+Y12</f>
        <v>0</v>
      </c>
      <c r="X12" s="26">
        <v>0</v>
      </c>
      <c r="Y12" s="27">
        <v>0</v>
      </c>
      <c r="Z12" s="25">
        <f>AA12+AB12</f>
        <v>1</v>
      </c>
      <c r="AA12" s="26">
        <v>1</v>
      </c>
      <c r="AB12" s="27">
        <v>0</v>
      </c>
      <c r="AC12" s="25">
        <f>AD12+AE12</f>
        <v>0</v>
      </c>
      <c r="AD12" s="26">
        <v>0</v>
      </c>
      <c r="AE12" s="27">
        <v>0</v>
      </c>
      <c r="AF12" s="25">
        <f>AG12+AH12</f>
        <v>0</v>
      </c>
      <c r="AG12" s="26">
        <v>0</v>
      </c>
      <c r="AH12" s="27">
        <v>0</v>
      </c>
      <c r="AJ12" s="3"/>
    </row>
    <row r="13" spans="1:38" ht="18.75" customHeight="1">
      <c r="A13" s="35" t="s">
        <v>38</v>
      </c>
      <c r="B13" s="30">
        <f aca="true" t="shared" si="6" ref="B13:G13">B14+B15+B16</f>
        <v>368</v>
      </c>
      <c r="C13" s="31">
        <f t="shared" si="6"/>
        <v>212</v>
      </c>
      <c r="D13" s="33">
        <f t="shared" si="6"/>
        <v>156</v>
      </c>
      <c r="E13" s="34">
        <f t="shared" si="6"/>
        <v>354</v>
      </c>
      <c r="F13" s="31">
        <f t="shared" si="6"/>
        <v>206</v>
      </c>
      <c r="G13" s="31">
        <f t="shared" si="6"/>
        <v>148</v>
      </c>
      <c r="H13" s="34">
        <f t="shared" si="3"/>
        <v>9</v>
      </c>
      <c r="I13" s="31">
        <f aca="true" t="shared" si="7" ref="I13:AH13">I14+I15+I16</f>
        <v>4</v>
      </c>
      <c r="J13" s="31">
        <f t="shared" si="7"/>
        <v>5</v>
      </c>
      <c r="K13" s="30">
        <f t="shared" si="7"/>
        <v>3</v>
      </c>
      <c r="L13" s="31">
        <f t="shared" si="7"/>
        <v>1</v>
      </c>
      <c r="M13" s="53">
        <f t="shared" si="7"/>
        <v>2</v>
      </c>
      <c r="N13" s="30">
        <f t="shared" si="7"/>
        <v>0</v>
      </c>
      <c r="O13" s="31">
        <f t="shared" si="7"/>
        <v>0</v>
      </c>
      <c r="P13" s="54">
        <f t="shared" si="7"/>
        <v>0</v>
      </c>
      <c r="Q13" s="30">
        <f t="shared" si="7"/>
        <v>0</v>
      </c>
      <c r="R13" s="31">
        <f t="shared" si="7"/>
        <v>0</v>
      </c>
      <c r="S13" s="33">
        <f t="shared" si="7"/>
        <v>0</v>
      </c>
      <c r="T13" s="30">
        <f t="shared" si="7"/>
        <v>1</v>
      </c>
      <c r="U13" s="31">
        <f t="shared" si="7"/>
        <v>0</v>
      </c>
      <c r="V13" s="33">
        <f t="shared" si="7"/>
        <v>1</v>
      </c>
      <c r="W13" s="30">
        <f t="shared" si="7"/>
        <v>0</v>
      </c>
      <c r="X13" s="31">
        <f t="shared" si="7"/>
        <v>0</v>
      </c>
      <c r="Y13" s="33">
        <f t="shared" si="7"/>
        <v>0</v>
      </c>
      <c r="Z13" s="30">
        <f t="shared" si="7"/>
        <v>1</v>
      </c>
      <c r="AA13" s="31">
        <f t="shared" si="7"/>
        <v>1</v>
      </c>
      <c r="AB13" s="33">
        <f t="shared" si="7"/>
        <v>0</v>
      </c>
      <c r="AC13" s="30">
        <f t="shared" si="7"/>
        <v>0</v>
      </c>
      <c r="AD13" s="31">
        <f t="shared" si="7"/>
        <v>0</v>
      </c>
      <c r="AE13" s="33">
        <f t="shared" si="7"/>
        <v>0</v>
      </c>
      <c r="AF13" s="30">
        <f t="shared" si="7"/>
        <v>0</v>
      </c>
      <c r="AG13" s="31">
        <f t="shared" si="7"/>
        <v>0</v>
      </c>
      <c r="AH13" s="32">
        <f t="shared" si="7"/>
        <v>0</v>
      </c>
      <c r="AJ13" s="21"/>
      <c r="AK13" s="11"/>
      <c r="AL13" s="11"/>
    </row>
    <row r="14" spans="1:38" ht="18.75" customHeight="1">
      <c r="A14" s="24" t="s">
        <v>34</v>
      </c>
      <c r="B14" s="25">
        <f>C14+D14</f>
        <v>60</v>
      </c>
      <c r="C14" s="26">
        <f aca="true" t="shared" si="8" ref="C14:D16">F14+I14+L14+O14+R14+U14+X14+AA14+AD14+AG14</f>
        <v>37</v>
      </c>
      <c r="D14" s="28">
        <f t="shared" si="8"/>
        <v>23</v>
      </c>
      <c r="E14" s="55">
        <f>F14+G14</f>
        <v>55</v>
      </c>
      <c r="F14" s="59">
        <v>35</v>
      </c>
      <c r="G14" s="56">
        <v>20</v>
      </c>
      <c r="H14" s="51">
        <f t="shared" si="3"/>
        <v>3</v>
      </c>
      <c r="I14" s="26">
        <v>1</v>
      </c>
      <c r="J14" s="27">
        <v>2</v>
      </c>
      <c r="K14" s="25">
        <f>L14+M14</f>
        <v>1</v>
      </c>
      <c r="L14" s="26">
        <v>1</v>
      </c>
      <c r="M14" s="28">
        <v>0</v>
      </c>
      <c r="N14" s="55">
        <f>O14+P14</f>
        <v>0</v>
      </c>
      <c r="O14" s="26">
        <v>0</v>
      </c>
      <c r="P14" s="28">
        <v>0</v>
      </c>
      <c r="Q14" s="25">
        <f>R14+S14</f>
        <v>0</v>
      </c>
      <c r="R14" s="26">
        <v>0</v>
      </c>
      <c r="S14" s="27">
        <v>0</v>
      </c>
      <c r="T14" s="25">
        <f>U14+V14</f>
        <v>1</v>
      </c>
      <c r="U14" s="26">
        <v>0</v>
      </c>
      <c r="V14" s="27">
        <v>1</v>
      </c>
      <c r="W14" s="25">
        <f>X14+Y14</f>
        <v>0</v>
      </c>
      <c r="X14" s="26">
        <v>0</v>
      </c>
      <c r="Y14" s="27">
        <v>0</v>
      </c>
      <c r="Z14" s="25">
        <f>AA14+AB14</f>
        <v>0</v>
      </c>
      <c r="AA14" s="26">
        <v>0</v>
      </c>
      <c r="AB14" s="27">
        <v>0</v>
      </c>
      <c r="AC14" s="25">
        <f>AD14+AE14</f>
        <v>0</v>
      </c>
      <c r="AD14" s="26">
        <v>0</v>
      </c>
      <c r="AE14" s="27">
        <v>0</v>
      </c>
      <c r="AF14" s="25">
        <f>AG14+AH14</f>
        <v>0</v>
      </c>
      <c r="AG14" s="26">
        <v>0</v>
      </c>
      <c r="AH14" s="27">
        <v>0</v>
      </c>
      <c r="AJ14" s="21"/>
      <c r="AK14" s="11"/>
      <c r="AL14" s="11"/>
    </row>
    <row r="15" spans="1:38" ht="18.75" customHeight="1">
      <c r="A15" s="24" t="s">
        <v>41</v>
      </c>
      <c r="B15" s="25">
        <f>C15+D15</f>
        <v>42</v>
      </c>
      <c r="C15" s="26">
        <f t="shared" si="8"/>
        <v>30</v>
      </c>
      <c r="D15" s="28">
        <f t="shared" si="8"/>
        <v>12</v>
      </c>
      <c r="E15" s="55">
        <f>F15+G15</f>
        <v>41</v>
      </c>
      <c r="F15" s="26">
        <v>29</v>
      </c>
      <c r="G15" s="56">
        <v>12</v>
      </c>
      <c r="H15" s="55">
        <f t="shared" si="3"/>
        <v>1</v>
      </c>
      <c r="I15" s="26">
        <v>1</v>
      </c>
      <c r="J15" s="27">
        <v>0</v>
      </c>
      <c r="K15" s="25">
        <f>L15+M15</f>
        <v>0</v>
      </c>
      <c r="L15" s="26">
        <v>0</v>
      </c>
      <c r="M15" s="28">
        <v>0</v>
      </c>
      <c r="N15" s="55">
        <f>O15+P15</f>
        <v>0</v>
      </c>
      <c r="O15" s="26">
        <v>0</v>
      </c>
      <c r="P15" s="28">
        <v>0</v>
      </c>
      <c r="Q15" s="25">
        <f>R15+S15</f>
        <v>0</v>
      </c>
      <c r="R15" s="26">
        <v>0</v>
      </c>
      <c r="S15" s="27">
        <v>0</v>
      </c>
      <c r="T15" s="25">
        <f>U15+V15</f>
        <v>0</v>
      </c>
      <c r="U15" s="26">
        <v>0</v>
      </c>
      <c r="V15" s="27">
        <v>0</v>
      </c>
      <c r="W15" s="25">
        <f>X15+Y15</f>
        <v>0</v>
      </c>
      <c r="X15" s="26">
        <v>0</v>
      </c>
      <c r="Y15" s="27">
        <v>0</v>
      </c>
      <c r="Z15" s="25">
        <f>AA15+AB15</f>
        <v>0</v>
      </c>
      <c r="AA15" s="26">
        <v>0</v>
      </c>
      <c r="AB15" s="27">
        <v>0</v>
      </c>
      <c r="AC15" s="25">
        <f>AD15+AE15</f>
        <v>0</v>
      </c>
      <c r="AD15" s="26">
        <v>0</v>
      </c>
      <c r="AE15" s="27">
        <v>0</v>
      </c>
      <c r="AF15" s="25">
        <f>AG15+AH15</f>
        <v>0</v>
      </c>
      <c r="AG15" s="26">
        <v>0</v>
      </c>
      <c r="AH15" s="27">
        <v>0</v>
      </c>
      <c r="AJ15" s="21"/>
      <c r="AK15" s="11"/>
      <c r="AL15" s="11"/>
    </row>
    <row r="16" spans="1:38" ht="18.75" customHeight="1">
      <c r="A16" s="24" t="s">
        <v>43</v>
      </c>
      <c r="B16" s="25">
        <f>C16+D16</f>
        <v>266</v>
      </c>
      <c r="C16" s="26">
        <f t="shared" si="8"/>
        <v>145</v>
      </c>
      <c r="D16" s="28">
        <f t="shared" si="8"/>
        <v>121</v>
      </c>
      <c r="E16" s="55">
        <f>F16+G16</f>
        <v>258</v>
      </c>
      <c r="F16" s="26">
        <v>142</v>
      </c>
      <c r="G16" s="56">
        <v>116</v>
      </c>
      <c r="H16" s="55">
        <f t="shared" si="3"/>
        <v>5</v>
      </c>
      <c r="I16" s="26">
        <v>2</v>
      </c>
      <c r="J16" s="27">
        <v>3</v>
      </c>
      <c r="K16" s="25">
        <f>L16+M16</f>
        <v>2</v>
      </c>
      <c r="L16" s="26">
        <v>0</v>
      </c>
      <c r="M16" s="28">
        <v>2</v>
      </c>
      <c r="N16" s="55">
        <f>O16+P16</f>
        <v>0</v>
      </c>
      <c r="O16" s="26">
        <v>0</v>
      </c>
      <c r="P16" s="28">
        <v>0</v>
      </c>
      <c r="Q16" s="25">
        <f>R16+S16</f>
        <v>0</v>
      </c>
      <c r="R16" s="26">
        <v>0</v>
      </c>
      <c r="S16" s="27">
        <v>0</v>
      </c>
      <c r="T16" s="25">
        <f>U16+V16</f>
        <v>0</v>
      </c>
      <c r="U16" s="26">
        <v>0</v>
      </c>
      <c r="V16" s="27">
        <v>0</v>
      </c>
      <c r="W16" s="25">
        <f>X16+Y16</f>
        <v>0</v>
      </c>
      <c r="X16" s="26">
        <v>0</v>
      </c>
      <c r="Y16" s="27">
        <v>0</v>
      </c>
      <c r="Z16" s="25">
        <f>AA16+AB16</f>
        <v>1</v>
      </c>
      <c r="AA16" s="26">
        <v>1</v>
      </c>
      <c r="AB16" s="27">
        <v>0</v>
      </c>
      <c r="AC16" s="25">
        <f>AD16+AE16</f>
        <v>0</v>
      </c>
      <c r="AD16" s="26">
        <v>0</v>
      </c>
      <c r="AE16" s="27">
        <v>0</v>
      </c>
      <c r="AF16" s="25">
        <f>AG16+AH16</f>
        <v>0</v>
      </c>
      <c r="AG16" s="26">
        <v>0</v>
      </c>
      <c r="AH16" s="27">
        <v>0</v>
      </c>
      <c r="AJ16" s="21"/>
      <c r="AK16" s="11"/>
      <c r="AL16" s="11"/>
    </row>
    <row r="17" spans="1:38" ht="18.75" customHeight="1">
      <c r="A17" s="35" t="s">
        <v>45</v>
      </c>
      <c r="B17" s="30">
        <f>B18</f>
        <v>55</v>
      </c>
      <c r="C17" s="31">
        <f>C18</f>
        <v>47</v>
      </c>
      <c r="D17" s="33">
        <f>D18</f>
        <v>8</v>
      </c>
      <c r="E17" s="34">
        <f>E18</f>
        <v>53</v>
      </c>
      <c r="F17" s="31">
        <f>+F18</f>
        <v>45</v>
      </c>
      <c r="G17" s="31">
        <f>+G18</f>
        <v>8</v>
      </c>
      <c r="H17" s="34">
        <f t="shared" si="3"/>
        <v>2</v>
      </c>
      <c r="I17" s="31">
        <f>+I18</f>
        <v>2</v>
      </c>
      <c r="J17" s="31">
        <f>+J18</f>
        <v>0</v>
      </c>
      <c r="K17" s="30">
        <f aca="true" t="shared" si="9" ref="K17:AH17">K18</f>
        <v>0</v>
      </c>
      <c r="L17" s="31">
        <f t="shared" si="9"/>
        <v>0</v>
      </c>
      <c r="M17" s="53">
        <f t="shared" si="9"/>
        <v>0</v>
      </c>
      <c r="N17" s="34">
        <f t="shared" si="9"/>
        <v>0</v>
      </c>
      <c r="O17" s="31">
        <f t="shared" si="9"/>
        <v>0</v>
      </c>
      <c r="P17" s="33">
        <f t="shared" si="9"/>
        <v>0</v>
      </c>
      <c r="Q17" s="30">
        <f t="shared" si="9"/>
        <v>0</v>
      </c>
      <c r="R17" s="31">
        <f t="shared" si="9"/>
        <v>0</v>
      </c>
      <c r="S17" s="33">
        <f t="shared" si="9"/>
        <v>0</v>
      </c>
      <c r="T17" s="30">
        <f t="shared" si="9"/>
        <v>0</v>
      </c>
      <c r="U17" s="31">
        <f t="shared" si="9"/>
        <v>0</v>
      </c>
      <c r="V17" s="33">
        <f t="shared" si="9"/>
        <v>0</v>
      </c>
      <c r="W17" s="30">
        <f t="shared" si="9"/>
        <v>0</v>
      </c>
      <c r="X17" s="31">
        <f t="shared" si="9"/>
        <v>0</v>
      </c>
      <c r="Y17" s="33">
        <f t="shared" si="9"/>
        <v>0</v>
      </c>
      <c r="Z17" s="30">
        <f t="shared" si="9"/>
        <v>0</v>
      </c>
      <c r="AA17" s="31">
        <f t="shared" si="9"/>
        <v>0</v>
      </c>
      <c r="AB17" s="33">
        <f t="shared" si="9"/>
        <v>0</v>
      </c>
      <c r="AC17" s="30">
        <f t="shared" si="9"/>
        <v>0</v>
      </c>
      <c r="AD17" s="31">
        <f t="shared" si="9"/>
        <v>0</v>
      </c>
      <c r="AE17" s="33">
        <f t="shared" si="9"/>
        <v>0</v>
      </c>
      <c r="AF17" s="30">
        <f t="shared" si="9"/>
        <v>0</v>
      </c>
      <c r="AG17" s="31">
        <f t="shared" si="9"/>
        <v>0</v>
      </c>
      <c r="AH17" s="32">
        <f t="shared" si="9"/>
        <v>0</v>
      </c>
      <c r="AJ17" s="21"/>
      <c r="AK17" s="11"/>
      <c r="AL17" s="11"/>
    </row>
    <row r="18" spans="1:38" ht="18.75" customHeight="1">
      <c r="A18" s="24" t="s">
        <v>39</v>
      </c>
      <c r="B18" s="25">
        <f>C18+D18</f>
        <v>55</v>
      </c>
      <c r="C18" s="26">
        <f>F18+I18+L18+O18+R18+U18+X18+AA18+AD18+AG18</f>
        <v>47</v>
      </c>
      <c r="D18" s="28">
        <f>G18+J18+M18+P18+S18+V18+Y18+AB18+AE18+AH18</f>
        <v>8</v>
      </c>
      <c r="E18" s="55">
        <f>F18+G18</f>
        <v>53</v>
      </c>
      <c r="F18" s="26">
        <v>45</v>
      </c>
      <c r="G18" s="28">
        <v>8</v>
      </c>
      <c r="H18" s="51">
        <f t="shared" si="3"/>
        <v>2</v>
      </c>
      <c r="I18" s="26">
        <v>2</v>
      </c>
      <c r="J18" s="27">
        <v>0</v>
      </c>
      <c r="K18" s="25">
        <f>L18+M18</f>
        <v>0</v>
      </c>
      <c r="L18" s="26">
        <v>0</v>
      </c>
      <c r="M18" s="28">
        <v>0</v>
      </c>
      <c r="N18" s="55">
        <f>O18+P18</f>
        <v>0</v>
      </c>
      <c r="O18" s="26">
        <v>0</v>
      </c>
      <c r="P18" s="28">
        <v>0</v>
      </c>
      <c r="Q18" s="25">
        <f>R18+S18</f>
        <v>0</v>
      </c>
      <c r="R18" s="26">
        <v>0</v>
      </c>
      <c r="S18" s="27">
        <v>0</v>
      </c>
      <c r="T18" s="25">
        <f>U18+V18</f>
        <v>0</v>
      </c>
      <c r="U18" s="26">
        <v>0</v>
      </c>
      <c r="V18" s="27">
        <v>0</v>
      </c>
      <c r="W18" s="25">
        <f>X18+Y18</f>
        <v>0</v>
      </c>
      <c r="X18" s="26">
        <v>0</v>
      </c>
      <c r="Y18" s="27">
        <v>0</v>
      </c>
      <c r="Z18" s="25">
        <f>AA18+AB18</f>
        <v>0</v>
      </c>
      <c r="AA18" s="26">
        <v>0</v>
      </c>
      <c r="AB18" s="27">
        <v>0</v>
      </c>
      <c r="AC18" s="25">
        <f>AD18+AE18</f>
        <v>0</v>
      </c>
      <c r="AD18" s="26">
        <v>0</v>
      </c>
      <c r="AE18" s="27">
        <v>0</v>
      </c>
      <c r="AF18" s="25">
        <f>AG18+AH18</f>
        <v>0</v>
      </c>
      <c r="AG18" s="26">
        <v>0</v>
      </c>
      <c r="AH18" s="27">
        <v>0</v>
      </c>
      <c r="AJ18" s="21"/>
      <c r="AK18" s="11"/>
      <c r="AL18" s="11"/>
    </row>
    <row r="19" spans="1:38" ht="18.75" customHeight="1">
      <c r="A19" s="35" t="s">
        <v>46</v>
      </c>
      <c r="B19" s="30">
        <f>B20</f>
        <v>583</v>
      </c>
      <c r="C19" s="31">
        <f>C20</f>
        <v>224</v>
      </c>
      <c r="D19" s="33">
        <f>D20</f>
        <v>359</v>
      </c>
      <c r="E19" s="34">
        <f>E20</f>
        <v>554</v>
      </c>
      <c r="F19" s="31">
        <f>+F20</f>
        <v>216</v>
      </c>
      <c r="G19" s="31">
        <f>+G20</f>
        <v>338</v>
      </c>
      <c r="H19" s="34">
        <f t="shared" si="3"/>
        <v>11</v>
      </c>
      <c r="I19" s="31">
        <f>+I20</f>
        <v>2</v>
      </c>
      <c r="J19" s="31">
        <f>+J20</f>
        <v>9</v>
      </c>
      <c r="K19" s="30">
        <f aca="true" t="shared" si="10" ref="K19:AH19">K20</f>
        <v>14</v>
      </c>
      <c r="L19" s="31">
        <f t="shared" si="10"/>
        <v>4</v>
      </c>
      <c r="M19" s="53">
        <f t="shared" si="10"/>
        <v>10</v>
      </c>
      <c r="N19" s="34">
        <f t="shared" si="10"/>
        <v>1</v>
      </c>
      <c r="O19" s="31">
        <f t="shared" si="10"/>
        <v>1</v>
      </c>
      <c r="P19" s="31">
        <f t="shared" si="10"/>
        <v>0</v>
      </c>
      <c r="Q19" s="30">
        <f t="shared" si="10"/>
        <v>0</v>
      </c>
      <c r="R19" s="31">
        <f t="shared" si="10"/>
        <v>0</v>
      </c>
      <c r="S19" s="33">
        <f t="shared" si="10"/>
        <v>0</v>
      </c>
      <c r="T19" s="30">
        <f t="shared" si="10"/>
        <v>1</v>
      </c>
      <c r="U19" s="31">
        <f t="shared" si="10"/>
        <v>0</v>
      </c>
      <c r="V19" s="33">
        <f t="shared" si="10"/>
        <v>1</v>
      </c>
      <c r="W19" s="30">
        <f t="shared" si="10"/>
        <v>0</v>
      </c>
      <c r="X19" s="31">
        <f t="shared" si="10"/>
        <v>0</v>
      </c>
      <c r="Y19" s="33">
        <f t="shared" si="10"/>
        <v>0</v>
      </c>
      <c r="Z19" s="30">
        <f t="shared" si="10"/>
        <v>1</v>
      </c>
      <c r="AA19" s="31">
        <f t="shared" si="10"/>
        <v>1</v>
      </c>
      <c r="AB19" s="33">
        <f t="shared" si="10"/>
        <v>0</v>
      </c>
      <c r="AC19" s="30">
        <f t="shared" si="10"/>
        <v>0</v>
      </c>
      <c r="AD19" s="31">
        <f t="shared" si="10"/>
        <v>0</v>
      </c>
      <c r="AE19" s="33">
        <f t="shared" si="10"/>
        <v>0</v>
      </c>
      <c r="AF19" s="30">
        <f t="shared" si="10"/>
        <v>1</v>
      </c>
      <c r="AG19" s="31">
        <f t="shared" si="10"/>
        <v>0</v>
      </c>
      <c r="AH19" s="32">
        <f t="shared" si="10"/>
        <v>1</v>
      </c>
      <c r="AJ19" s="21"/>
      <c r="AK19" s="11"/>
      <c r="AL19" s="11"/>
    </row>
    <row r="20" spans="1:38" ht="18.75" customHeight="1">
      <c r="A20" s="24" t="s">
        <v>40</v>
      </c>
      <c r="B20" s="25">
        <f>C20+D20</f>
        <v>583</v>
      </c>
      <c r="C20" s="26">
        <f>F20+I20+L20+O20+R20+U20+X20+AA20+AD20+AG20</f>
        <v>224</v>
      </c>
      <c r="D20" s="28">
        <f>G20+J20+M20+P20+S20+V20+Y20+AB20+AE20+AH20</f>
        <v>359</v>
      </c>
      <c r="E20" s="55">
        <f>F20+G20</f>
        <v>554</v>
      </c>
      <c r="F20" s="26">
        <v>216</v>
      </c>
      <c r="G20" s="28">
        <v>338</v>
      </c>
      <c r="H20" s="51">
        <f t="shared" si="3"/>
        <v>11</v>
      </c>
      <c r="I20" s="26">
        <v>2</v>
      </c>
      <c r="J20" s="27">
        <v>9</v>
      </c>
      <c r="K20" s="25">
        <f>L20+M20</f>
        <v>14</v>
      </c>
      <c r="L20" s="26">
        <v>4</v>
      </c>
      <c r="M20" s="28">
        <v>10</v>
      </c>
      <c r="N20" s="55">
        <f>O20+P20</f>
        <v>1</v>
      </c>
      <c r="O20" s="26">
        <v>1</v>
      </c>
      <c r="P20" s="28">
        <v>0</v>
      </c>
      <c r="Q20" s="25">
        <f>R20+S20</f>
        <v>0</v>
      </c>
      <c r="R20" s="26">
        <v>0</v>
      </c>
      <c r="S20" s="27">
        <v>0</v>
      </c>
      <c r="T20" s="25">
        <f>U20+V20</f>
        <v>1</v>
      </c>
      <c r="U20" s="26">
        <v>0</v>
      </c>
      <c r="V20" s="27">
        <v>1</v>
      </c>
      <c r="W20" s="25">
        <f>X20+Y20</f>
        <v>0</v>
      </c>
      <c r="X20" s="26">
        <v>0</v>
      </c>
      <c r="Y20" s="27">
        <v>0</v>
      </c>
      <c r="Z20" s="25">
        <f>AA20+AB20</f>
        <v>1</v>
      </c>
      <c r="AA20" s="26">
        <v>1</v>
      </c>
      <c r="AB20" s="27">
        <v>0</v>
      </c>
      <c r="AC20" s="25">
        <f>AD20+AE20</f>
        <v>0</v>
      </c>
      <c r="AD20" s="26">
        <v>0</v>
      </c>
      <c r="AE20" s="27">
        <v>0</v>
      </c>
      <c r="AF20" s="25">
        <f>AG20+AH20</f>
        <v>1</v>
      </c>
      <c r="AG20" s="26">
        <v>0</v>
      </c>
      <c r="AH20" s="27">
        <v>1</v>
      </c>
      <c r="AJ20" s="21"/>
      <c r="AK20" s="11"/>
      <c r="AL20" s="11"/>
    </row>
    <row r="21" spans="1:38" ht="18.75" customHeight="1">
      <c r="A21" s="35" t="s">
        <v>47</v>
      </c>
      <c r="B21" s="30">
        <f>B22</f>
        <v>36</v>
      </c>
      <c r="C21" s="31">
        <f>C22</f>
        <v>21</v>
      </c>
      <c r="D21" s="33">
        <f>D22</f>
        <v>15</v>
      </c>
      <c r="E21" s="34">
        <f>E22</f>
        <v>35</v>
      </c>
      <c r="F21" s="31">
        <f>+F22</f>
        <v>20</v>
      </c>
      <c r="G21" s="31">
        <f>+G22</f>
        <v>15</v>
      </c>
      <c r="H21" s="34">
        <f t="shared" si="3"/>
        <v>0</v>
      </c>
      <c r="I21" s="31">
        <f>+I22</f>
        <v>0</v>
      </c>
      <c r="J21" s="31">
        <f>+J22</f>
        <v>0</v>
      </c>
      <c r="K21" s="30">
        <f aca="true" t="shared" si="11" ref="K21:AG21">K22</f>
        <v>1</v>
      </c>
      <c r="L21" s="31">
        <f t="shared" si="11"/>
        <v>1</v>
      </c>
      <c r="M21" s="53">
        <f t="shared" si="11"/>
        <v>0</v>
      </c>
      <c r="N21" s="30">
        <f t="shared" si="11"/>
        <v>0</v>
      </c>
      <c r="O21" s="31">
        <f t="shared" si="11"/>
        <v>0</v>
      </c>
      <c r="P21" s="54">
        <f t="shared" si="11"/>
        <v>0</v>
      </c>
      <c r="Q21" s="30">
        <f t="shared" si="11"/>
        <v>0</v>
      </c>
      <c r="R21" s="31">
        <f t="shared" si="11"/>
        <v>0</v>
      </c>
      <c r="S21" s="33">
        <f t="shared" si="11"/>
        <v>0</v>
      </c>
      <c r="T21" s="30">
        <f t="shared" si="11"/>
        <v>0</v>
      </c>
      <c r="U21" s="31">
        <f t="shared" si="11"/>
        <v>0</v>
      </c>
      <c r="V21" s="33">
        <f t="shared" si="11"/>
        <v>0</v>
      </c>
      <c r="W21" s="30">
        <f t="shared" si="11"/>
        <v>0</v>
      </c>
      <c r="X21" s="31">
        <f t="shared" si="11"/>
        <v>0</v>
      </c>
      <c r="Y21" s="33">
        <f t="shared" si="11"/>
        <v>0</v>
      </c>
      <c r="Z21" s="30">
        <f t="shared" si="11"/>
        <v>0</v>
      </c>
      <c r="AA21" s="31">
        <f t="shared" si="11"/>
        <v>0</v>
      </c>
      <c r="AB21" s="33">
        <f t="shared" si="11"/>
        <v>0</v>
      </c>
      <c r="AC21" s="30">
        <f t="shared" si="11"/>
        <v>0</v>
      </c>
      <c r="AD21" s="31">
        <f t="shared" si="11"/>
        <v>0</v>
      </c>
      <c r="AE21" s="33">
        <f t="shared" si="11"/>
        <v>0</v>
      </c>
      <c r="AF21" s="30">
        <f t="shared" si="11"/>
        <v>0</v>
      </c>
      <c r="AG21" s="31">
        <f t="shared" si="11"/>
        <v>0</v>
      </c>
      <c r="AH21" s="32">
        <f>+AH22</f>
        <v>0</v>
      </c>
      <c r="AJ21" s="21"/>
      <c r="AK21" s="11"/>
      <c r="AL21" s="11"/>
    </row>
    <row r="22" spans="1:38" ht="18.75" customHeight="1">
      <c r="A22" s="24" t="s">
        <v>42</v>
      </c>
      <c r="B22" s="25">
        <f>C22+D22</f>
        <v>36</v>
      </c>
      <c r="C22" s="26">
        <f>F22+I22+L22+O22+R22+U22+X22+AA22+AD22+AG22</f>
        <v>21</v>
      </c>
      <c r="D22" s="28">
        <f>G22+J22+M22+P22+S22+V22+Y22+AB22+AE22+AH22</f>
        <v>15</v>
      </c>
      <c r="E22" s="55">
        <f>F22+G22</f>
        <v>35</v>
      </c>
      <c r="F22" s="26">
        <v>20</v>
      </c>
      <c r="G22" s="28">
        <v>15</v>
      </c>
      <c r="H22" s="51">
        <f t="shared" si="3"/>
        <v>0</v>
      </c>
      <c r="I22" s="26">
        <v>0</v>
      </c>
      <c r="J22" s="27">
        <v>0</v>
      </c>
      <c r="K22" s="25">
        <f>L22+M22</f>
        <v>1</v>
      </c>
      <c r="L22" s="26">
        <v>1</v>
      </c>
      <c r="M22" s="28">
        <v>0</v>
      </c>
      <c r="N22" s="55">
        <f>O22+P22</f>
        <v>0</v>
      </c>
      <c r="O22" s="26">
        <v>0</v>
      </c>
      <c r="P22" s="28">
        <v>0</v>
      </c>
      <c r="Q22" s="25">
        <f>R22+S22</f>
        <v>0</v>
      </c>
      <c r="R22" s="26">
        <v>0</v>
      </c>
      <c r="S22" s="27">
        <v>0</v>
      </c>
      <c r="T22" s="25">
        <f>U22+V22</f>
        <v>0</v>
      </c>
      <c r="U22" s="26">
        <v>0</v>
      </c>
      <c r="V22" s="27">
        <v>0</v>
      </c>
      <c r="W22" s="25">
        <f>X22+Y22</f>
        <v>0</v>
      </c>
      <c r="X22" s="26">
        <v>0</v>
      </c>
      <c r="Y22" s="27">
        <v>0</v>
      </c>
      <c r="Z22" s="25">
        <f>AA22+AB22</f>
        <v>0</v>
      </c>
      <c r="AA22" s="26">
        <v>0</v>
      </c>
      <c r="AB22" s="27">
        <v>0</v>
      </c>
      <c r="AC22" s="25">
        <f>AD22+AE22</f>
        <v>0</v>
      </c>
      <c r="AD22" s="26">
        <v>0</v>
      </c>
      <c r="AE22" s="27">
        <v>0</v>
      </c>
      <c r="AF22" s="25">
        <f>AG22+AH22</f>
        <v>0</v>
      </c>
      <c r="AG22" s="26">
        <v>0</v>
      </c>
      <c r="AH22" s="27">
        <v>0</v>
      </c>
      <c r="AJ22" s="21"/>
      <c r="AK22" s="11"/>
      <c r="AL22" s="11"/>
    </row>
    <row r="23" spans="1:38" ht="18.75" customHeight="1">
      <c r="A23" s="35" t="s">
        <v>44</v>
      </c>
      <c r="B23" s="30">
        <f>B24</f>
        <v>313</v>
      </c>
      <c r="C23" s="31">
        <f>C24</f>
        <v>171</v>
      </c>
      <c r="D23" s="33">
        <f>D24</f>
        <v>142</v>
      </c>
      <c r="E23" s="34">
        <f>E24</f>
        <v>306</v>
      </c>
      <c r="F23" s="31">
        <f>+F24</f>
        <v>167</v>
      </c>
      <c r="G23" s="31">
        <f>+G24</f>
        <v>139</v>
      </c>
      <c r="H23" s="34">
        <f t="shared" si="3"/>
        <v>2</v>
      </c>
      <c r="I23" s="31">
        <f>+I24</f>
        <v>2</v>
      </c>
      <c r="J23" s="31">
        <f>+J24</f>
        <v>0</v>
      </c>
      <c r="K23" s="30">
        <f aca="true" t="shared" si="12" ref="K23:AH23">K24</f>
        <v>4</v>
      </c>
      <c r="L23" s="31">
        <f t="shared" si="12"/>
        <v>1</v>
      </c>
      <c r="M23" s="53">
        <f t="shared" si="12"/>
        <v>3</v>
      </c>
      <c r="N23" s="34">
        <f t="shared" si="12"/>
        <v>0</v>
      </c>
      <c r="O23" s="31">
        <f t="shared" si="12"/>
        <v>0</v>
      </c>
      <c r="P23" s="31">
        <f t="shared" si="12"/>
        <v>0</v>
      </c>
      <c r="Q23" s="30">
        <f t="shared" si="12"/>
        <v>0</v>
      </c>
      <c r="R23" s="31">
        <f t="shared" si="12"/>
        <v>0</v>
      </c>
      <c r="S23" s="33">
        <f t="shared" si="12"/>
        <v>0</v>
      </c>
      <c r="T23" s="30">
        <f t="shared" si="12"/>
        <v>0</v>
      </c>
      <c r="U23" s="31">
        <f t="shared" si="12"/>
        <v>0</v>
      </c>
      <c r="V23" s="33">
        <f t="shared" si="12"/>
        <v>0</v>
      </c>
      <c r="W23" s="30">
        <f t="shared" si="12"/>
        <v>0</v>
      </c>
      <c r="X23" s="31">
        <f t="shared" si="12"/>
        <v>0</v>
      </c>
      <c r="Y23" s="33">
        <f t="shared" si="12"/>
        <v>0</v>
      </c>
      <c r="Z23" s="30">
        <f t="shared" si="12"/>
        <v>1</v>
      </c>
      <c r="AA23" s="31">
        <f t="shared" si="12"/>
        <v>1</v>
      </c>
      <c r="AB23" s="33">
        <f t="shared" si="12"/>
        <v>0</v>
      </c>
      <c r="AC23" s="30">
        <f t="shared" si="12"/>
        <v>0</v>
      </c>
      <c r="AD23" s="31">
        <f t="shared" si="12"/>
        <v>0</v>
      </c>
      <c r="AE23" s="33">
        <f t="shared" si="12"/>
        <v>0</v>
      </c>
      <c r="AF23" s="30">
        <f t="shared" si="12"/>
        <v>0</v>
      </c>
      <c r="AG23" s="31">
        <f t="shared" si="12"/>
        <v>0</v>
      </c>
      <c r="AH23" s="32">
        <f t="shared" si="12"/>
        <v>0</v>
      </c>
      <c r="AJ23" s="21"/>
      <c r="AK23" s="11"/>
      <c r="AL23" s="11"/>
    </row>
    <row r="24" spans="1:34" ht="18.75" customHeight="1">
      <c r="A24" s="24" t="s">
        <v>44</v>
      </c>
      <c r="B24" s="25">
        <f>C24+D24</f>
        <v>313</v>
      </c>
      <c r="C24" s="26">
        <f>F24+I24+L24+O24+R24+U24+X24+AA24+AD24+AG24</f>
        <v>171</v>
      </c>
      <c r="D24" s="56">
        <f>G24+J24+M24+P24+S24+V24+Y24+AB24+AE24+AH24</f>
        <v>142</v>
      </c>
      <c r="E24" s="55">
        <f>F24+G24</f>
        <v>306</v>
      </c>
      <c r="F24" s="26">
        <v>167</v>
      </c>
      <c r="G24" s="28">
        <v>139</v>
      </c>
      <c r="H24" s="51">
        <f t="shared" si="3"/>
        <v>2</v>
      </c>
      <c r="I24" s="26">
        <v>2</v>
      </c>
      <c r="J24" s="27">
        <v>0</v>
      </c>
      <c r="K24" s="25">
        <f>L24+M24</f>
        <v>4</v>
      </c>
      <c r="L24" s="26">
        <v>1</v>
      </c>
      <c r="M24" s="27">
        <v>3</v>
      </c>
      <c r="N24" s="28">
        <f>O24+P24</f>
        <v>0</v>
      </c>
      <c r="O24" s="26">
        <v>0</v>
      </c>
      <c r="P24" s="28">
        <v>0</v>
      </c>
      <c r="Q24" s="25">
        <f>R24+S24</f>
        <v>0</v>
      </c>
      <c r="R24" s="26">
        <v>0</v>
      </c>
      <c r="S24" s="27">
        <v>0</v>
      </c>
      <c r="T24" s="25">
        <f>U24+V24</f>
        <v>0</v>
      </c>
      <c r="U24" s="26">
        <v>0</v>
      </c>
      <c r="V24" s="27">
        <v>0</v>
      </c>
      <c r="W24" s="25">
        <f>X24+Y24</f>
        <v>0</v>
      </c>
      <c r="X24" s="26">
        <v>0</v>
      </c>
      <c r="Y24" s="27">
        <v>0</v>
      </c>
      <c r="Z24" s="25">
        <f>AA24+AB24</f>
        <v>1</v>
      </c>
      <c r="AA24" s="26">
        <v>1</v>
      </c>
      <c r="AB24" s="27">
        <v>0</v>
      </c>
      <c r="AC24" s="25">
        <f>AD24+AE24</f>
        <v>0</v>
      </c>
      <c r="AD24" s="26">
        <v>0</v>
      </c>
      <c r="AE24" s="27">
        <v>0</v>
      </c>
      <c r="AF24" s="25">
        <f>AG24+AH24</f>
        <v>0</v>
      </c>
      <c r="AG24" s="26">
        <v>0</v>
      </c>
      <c r="AH24" s="27">
        <v>0</v>
      </c>
    </row>
    <row r="25" spans="1:34" ht="18.75" customHeight="1" thickBot="1">
      <c r="A25" s="36"/>
      <c r="B25" s="37"/>
      <c r="C25" s="38"/>
      <c r="D25" s="39"/>
      <c r="E25" s="40"/>
      <c r="F25" s="38"/>
      <c r="G25" s="40"/>
      <c r="H25" s="37"/>
      <c r="I25" s="38"/>
      <c r="J25" s="39"/>
      <c r="K25" s="37"/>
      <c r="L25" s="38"/>
      <c r="M25" s="39"/>
      <c r="N25" s="40"/>
      <c r="O25" s="38"/>
      <c r="P25" s="40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  <c r="AF25" s="37"/>
      <c r="AG25" s="38"/>
      <c r="AH25" s="39"/>
    </row>
    <row r="26" spans="1:34" ht="18.75" customHeight="1" thickBot="1">
      <c r="A26" s="9" t="s">
        <v>3</v>
      </c>
      <c r="B26" s="41">
        <f>+C26+D26</f>
        <v>2499</v>
      </c>
      <c r="C26" s="10">
        <f>+C6+C8+C11+C13+C17+C19+C21+C23</f>
        <v>1290</v>
      </c>
      <c r="D26" s="42">
        <f>+D6+D8+D11+D13+D17+D19+D21+D23</f>
        <v>1209</v>
      </c>
      <c r="E26" s="43">
        <f>+F26+G26</f>
        <v>2405</v>
      </c>
      <c r="F26" s="44">
        <f>+F6+F8+F11+F13+F17+F19+F21+F23</f>
        <v>1249</v>
      </c>
      <c r="G26" s="45">
        <f>+G6+G8+G11+G13+G17+G19+G21+G23</f>
        <v>1156</v>
      </c>
      <c r="H26" s="41">
        <f>+I26+J26</f>
        <v>39</v>
      </c>
      <c r="I26" s="10">
        <f>+I6+I8+I11+I13+I17+I19+I21+I23</f>
        <v>15</v>
      </c>
      <c r="J26" s="42">
        <f>+J6+J8+J11+J13+J17+J19+J21+J23</f>
        <v>24</v>
      </c>
      <c r="K26" s="41">
        <f>+L26+M26</f>
        <v>41</v>
      </c>
      <c r="L26" s="10">
        <f>+L6+L8+L11+L13+L17+L19+L21+L23</f>
        <v>17</v>
      </c>
      <c r="M26" s="42">
        <f>+M6+M8+M11+M13+M17+M19+M21+M23</f>
        <v>24</v>
      </c>
      <c r="N26" s="41">
        <f>+O26+P26</f>
        <v>2</v>
      </c>
      <c r="O26" s="10">
        <f>+O6+O8+O11+O13+O17+O19+O21+O23</f>
        <v>1</v>
      </c>
      <c r="P26" s="42">
        <f>+P6+P8+P11+P13+P17+P19+P21+P23</f>
        <v>1</v>
      </c>
      <c r="Q26" s="41">
        <f>+R26+S26</f>
        <v>0</v>
      </c>
      <c r="R26" s="10">
        <f>+R6+R8+R11+R13+R17+R19+R21+R23</f>
        <v>0</v>
      </c>
      <c r="S26" s="42">
        <f>+S6+S8+S11+S13+S17+S19+S21+S23</f>
        <v>0</v>
      </c>
      <c r="T26" s="41">
        <f>+U26+V26</f>
        <v>3</v>
      </c>
      <c r="U26" s="10">
        <f>+U6+U8+U11+U13+U17+U19+U21+U23</f>
        <v>1</v>
      </c>
      <c r="V26" s="42">
        <f>+V6+V8+V11+V13+V17+V19+V21+V23</f>
        <v>2</v>
      </c>
      <c r="W26" s="41">
        <f>+X26+Y26</f>
        <v>0</v>
      </c>
      <c r="X26" s="10">
        <f>+X6+X8+X11+X13+X17+X19+X21+X23</f>
        <v>0</v>
      </c>
      <c r="Y26" s="42">
        <f>+Y6+Y8+Y11+Y13+Y17+Y19+Y21+Y23</f>
        <v>0</v>
      </c>
      <c r="Z26" s="41">
        <f>+AA26+AB26</f>
        <v>6</v>
      </c>
      <c r="AA26" s="10">
        <f>+AA6+AA8+AA11+AA13+AA17+AA19+AA21+AA23</f>
        <v>6</v>
      </c>
      <c r="AB26" s="42">
        <f>+AB6+AB8+AB11+AB13+AB17+AB19+AB21+AB23</f>
        <v>0</v>
      </c>
      <c r="AC26" s="41">
        <f>+AD26+AE26</f>
        <v>1</v>
      </c>
      <c r="AD26" s="10">
        <f>+AD6+AD8+AD11+AD13+AD17+AD19+AD21+AD23</f>
        <v>0</v>
      </c>
      <c r="AE26" s="42">
        <f>+AE6+AE8+AE11+AE13+AE17+AE19+AE21+AE23</f>
        <v>1</v>
      </c>
      <c r="AF26" s="41">
        <f>+AG26+AH26</f>
        <v>2</v>
      </c>
      <c r="AG26" s="10">
        <f>+AG6+AG8+AG11+AG13+AG17+AG19+AG21+AG23</f>
        <v>1</v>
      </c>
      <c r="AH26" s="42">
        <f>+AH6+AH8+AH11+AH13+AH17+AH19+AH21+AH23</f>
        <v>1</v>
      </c>
    </row>
    <row r="27" spans="1:34" ht="11.25">
      <c r="A27" s="21" t="s">
        <v>48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5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1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11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11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1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11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</sheetData>
  <sheetProtection/>
  <mergeCells count="25">
    <mergeCell ref="A28:AH28"/>
    <mergeCell ref="A29:AH29"/>
    <mergeCell ref="AC3:AE3"/>
    <mergeCell ref="AF3:AH3"/>
    <mergeCell ref="B4:D4"/>
    <mergeCell ref="E4:G4"/>
    <mergeCell ref="H4:J4"/>
    <mergeCell ref="A1:AH1"/>
    <mergeCell ref="A2:AH2"/>
    <mergeCell ref="B3:D3"/>
    <mergeCell ref="E3:G3"/>
    <mergeCell ref="H3:J3"/>
    <mergeCell ref="Z4:AB4"/>
    <mergeCell ref="AC4:AE4"/>
    <mergeCell ref="AF4:AH4"/>
    <mergeCell ref="K3:M3"/>
    <mergeCell ref="N3:P3"/>
    <mergeCell ref="Q3:S3"/>
    <mergeCell ref="T3:V3"/>
    <mergeCell ref="W3:Y3"/>
    <mergeCell ref="K4:M4"/>
    <mergeCell ref="N4:P4"/>
    <mergeCell ref="Q4:S4"/>
    <mergeCell ref="T4:V4"/>
    <mergeCell ref="W4:Y4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1">
      <selection activeCell="R33" sqref="R33"/>
    </sheetView>
  </sheetViews>
  <sheetFormatPr defaultColWidth="11.421875" defaultRowHeight="15"/>
  <cols>
    <col min="1" max="1" width="18.7109375" style="0" customWidth="1"/>
    <col min="2" max="34" width="4.8515625" style="0" customWidth="1"/>
  </cols>
  <sheetData>
    <row r="1" spans="1:34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6.5" thickBot="1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8.75" customHeight="1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  <c r="K3" s="60" t="s">
        <v>6</v>
      </c>
      <c r="L3" s="61"/>
      <c r="M3" s="62"/>
      <c r="N3" s="60" t="s">
        <v>7</v>
      </c>
      <c r="O3" s="61"/>
      <c r="P3" s="62"/>
      <c r="Q3" s="60" t="s">
        <v>8</v>
      </c>
      <c r="R3" s="61"/>
      <c r="S3" s="62"/>
      <c r="T3" s="60" t="s">
        <v>55</v>
      </c>
      <c r="U3" s="61"/>
      <c r="V3" s="62"/>
      <c r="W3" s="60" t="s">
        <v>10</v>
      </c>
      <c r="X3" s="61"/>
      <c r="Y3" s="62"/>
      <c r="Z3" s="60" t="s">
        <v>11</v>
      </c>
      <c r="AA3" s="61"/>
      <c r="AB3" s="62"/>
      <c r="AC3" s="60" t="s">
        <v>7</v>
      </c>
      <c r="AD3" s="61"/>
      <c r="AE3" s="62"/>
      <c r="AF3" s="60" t="s">
        <v>7</v>
      </c>
      <c r="AG3" s="61"/>
      <c r="AH3" s="62"/>
    </row>
    <row r="4" spans="1:34" ht="18.75" customHeight="1" thickBot="1">
      <c r="A4" s="4" t="s">
        <v>12</v>
      </c>
      <c r="B4" s="63" t="s">
        <v>13</v>
      </c>
      <c r="C4" s="64"/>
      <c r="D4" s="65"/>
      <c r="E4" s="63" t="s">
        <v>14</v>
      </c>
      <c r="F4" s="64"/>
      <c r="G4" s="65"/>
      <c r="H4" s="63" t="s">
        <v>15</v>
      </c>
      <c r="I4" s="64"/>
      <c r="J4" s="65"/>
      <c r="K4" s="63" t="s">
        <v>16</v>
      </c>
      <c r="L4" s="64"/>
      <c r="M4" s="65"/>
      <c r="N4" s="63" t="s">
        <v>17</v>
      </c>
      <c r="O4" s="64"/>
      <c r="P4" s="65"/>
      <c r="Q4" s="63" t="s">
        <v>18</v>
      </c>
      <c r="R4" s="64"/>
      <c r="S4" s="65"/>
      <c r="T4" s="63" t="s">
        <v>59</v>
      </c>
      <c r="U4" s="64"/>
      <c r="V4" s="65"/>
      <c r="W4" s="63" t="s">
        <v>20</v>
      </c>
      <c r="X4" s="64"/>
      <c r="Y4" s="65"/>
      <c r="Z4" s="63" t="s">
        <v>21</v>
      </c>
      <c r="AA4" s="64"/>
      <c r="AB4" s="65"/>
      <c r="AC4" s="63" t="s">
        <v>22</v>
      </c>
      <c r="AD4" s="64"/>
      <c r="AE4" s="65"/>
      <c r="AF4" s="63" t="s">
        <v>56</v>
      </c>
      <c r="AG4" s="64"/>
      <c r="AH4" s="65"/>
    </row>
    <row r="5" spans="1:34" ht="18.75" customHeight="1" thickBot="1">
      <c r="A5" s="9"/>
      <c r="B5" s="5" t="s">
        <v>23</v>
      </c>
      <c r="C5" s="10" t="s">
        <v>24</v>
      </c>
      <c r="D5" s="7" t="s">
        <v>25</v>
      </c>
      <c r="E5" s="6" t="s">
        <v>23</v>
      </c>
      <c r="F5" s="10" t="s">
        <v>24</v>
      </c>
      <c r="G5" s="6" t="s">
        <v>25</v>
      </c>
      <c r="H5" s="5" t="s">
        <v>23</v>
      </c>
      <c r="I5" s="10" t="s">
        <v>24</v>
      </c>
      <c r="J5" s="7" t="s">
        <v>25</v>
      </c>
      <c r="K5" s="5" t="s">
        <v>23</v>
      </c>
      <c r="L5" s="10" t="s">
        <v>24</v>
      </c>
      <c r="M5" s="7" t="s">
        <v>25</v>
      </c>
      <c r="N5" s="6" t="s">
        <v>23</v>
      </c>
      <c r="O5" s="10" t="s">
        <v>24</v>
      </c>
      <c r="P5" s="6" t="s">
        <v>25</v>
      </c>
      <c r="Q5" s="5" t="s">
        <v>23</v>
      </c>
      <c r="R5" s="10" t="s">
        <v>24</v>
      </c>
      <c r="S5" s="7" t="s">
        <v>25</v>
      </c>
      <c r="T5" s="6" t="s">
        <v>23</v>
      </c>
      <c r="U5" s="10" t="s">
        <v>24</v>
      </c>
      <c r="V5" s="6" t="s">
        <v>25</v>
      </c>
      <c r="W5" s="5" t="s">
        <v>23</v>
      </c>
      <c r="X5" s="10" t="s">
        <v>24</v>
      </c>
      <c r="Y5" s="7" t="s">
        <v>25</v>
      </c>
      <c r="Z5" s="6" t="s">
        <v>23</v>
      </c>
      <c r="AA5" s="10" t="s">
        <v>24</v>
      </c>
      <c r="AB5" s="6" t="s">
        <v>25</v>
      </c>
      <c r="AC5" s="5" t="s">
        <v>23</v>
      </c>
      <c r="AD5" s="10" t="s">
        <v>24</v>
      </c>
      <c r="AE5" s="7" t="s">
        <v>26</v>
      </c>
      <c r="AF5" s="5" t="s">
        <v>23</v>
      </c>
      <c r="AG5" s="10" t="s">
        <v>24</v>
      </c>
      <c r="AH5" s="7" t="s">
        <v>26</v>
      </c>
    </row>
    <row r="6" spans="1:34" ht="18.75" customHeight="1">
      <c r="A6" s="13" t="s">
        <v>29</v>
      </c>
      <c r="B6" s="14">
        <f aca="true" t="shared" si="0" ref="B6:G6">B7</f>
        <v>250</v>
      </c>
      <c r="C6" s="15">
        <f t="shared" si="0"/>
        <v>163</v>
      </c>
      <c r="D6" s="18">
        <f t="shared" si="0"/>
        <v>87</v>
      </c>
      <c r="E6" s="19">
        <f t="shared" si="0"/>
        <v>242</v>
      </c>
      <c r="F6" s="15">
        <f t="shared" si="0"/>
        <v>158</v>
      </c>
      <c r="G6" s="15">
        <f t="shared" si="0"/>
        <v>84</v>
      </c>
      <c r="H6" s="50">
        <f>I6+J6</f>
        <v>4</v>
      </c>
      <c r="I6" s="15">
        <f>+I7</f>
        <v>2</v>
      </c>
      <c r="J6" s="15">
        <f>+J7</f>
        <v>2</v>
      </c>
      <c r="K6" s="14">
        <f aca="true" t="shared" si="1" ref="K6:AH6">K7</f>
        <v>4</v>
      </c>
      <c r="L6" s="15">
        <f t="shared" si="1"/>
        <v>3</v>
      </c>
      <c r="M6" s="16">
        <f t="shared" si="1"/>
        <v>1</v>
      </c>
      <c r="N6" s="18">
        <f t="shared" si="1"/>
        <v>0</v>
      </c>
      <c r="O6" s="15">
        <f t="shared" si="1"/>
        <v>0</v>
      </c>
      <c r="P6" s="18">
        <f t="shared" si="1"/>
        <v>0</v>
      </c>
      <c r="Q6" s="14">
        <f t="shared" si="1"/>
        <v>0</v>
      </c>
      <c r="R6" s="15">
        <f t="shared" si="1"/>
        <v>0</v>
      </c>
      <c r="S6" s="17">
        <f t="shared" si="1"/>
        <v>0</v>
      </c>
      <c r="T6" s="14">
        <f t="shared" si="1"/>
        <v>0</v>
      </c>
      <c r="U6" s="15">
        <f t="shared" si="1"/>
        <v>0</v>
      </c>
      <c r="V6" s="18">
        <f t="shared" si="1"/>
        <v>0</v>
      </c>
      <c r="W6" s="14">
        <f t="shared" si="1"/>
        <v>0</v>
      </c>
      <c r="X6" s="15">
        <f t="shared" si="1"/>
        <v>0</v>
      </c>
      <c r="Y6" s="18">
        <f t="shared" si="1"/>
        <v>0</v>
      </c>
      <c r="Z6" s="14">
        <f t="shared" si="1"/>
        <v>0</v>
      </c>
      <c r="AA6" s="15">
        <f t="shared" si="1"/>
        <v>0</v>
      </c>
      <c r="AB6" s="18">
        <f t="shared" si="1"/>
        <v>0</v>
      </c>
      <c r="AC6" s="14">
        <f t="shared" si="1"/>
        <v>0</v>
      </c>
      <c r="AD6" s="15">
        <f t="shared" si="1"/>
        <v>0</v>
      </c>
      <c r="AE6" s="18">
        <f t="shared" si="1"/>
        <v>0</v>
      </c>
      <c r="AF6" s="14">
        <f t="shared" si="1"/>
        <v>0</v>
      </c>
      <c r="AG6" s="15">
        <f t="shared" si="1"/>
        <v>0</v>
      </c>
      <c r="AH6" s="16">
        <f t="shared" si="1"/>
        <v>0</v>
      </c>
    </row>
    <row r="7" spans="1:34" ht="18.75" customHeight="1">
      <c r="A7" s="24" t="s">
        <v>29</v>
      </c>
      <c r="B7" s="25">
        <f>C7+D7</f>
        <v>250</v>
      </c>
      <c r="C7" s="26">
        <f>F7+I7+L7+O7+R7+U7+X7+AA7+AD7+AG7</f>
        <v>163</v>
      </c>
      <c r="D7" s="26">
        <f>G7+J7+M7+P7+S7+V7+Y7+AB7+AE7+AH7</f>
        <v>87</v>
      </c>
      <c r="E7" s="51">
        <f>F7+G7</f>
        <v>242</v>
      </c>
      <c r="F7" s="26">
        <v>158</v>
      </c>
      <c r="G7" s="28">
        <v>84</v>
      </c>
      <c r="H7" s="51">
        <f>I7+J7</f>
        <v>4</v>
      </c>
      <c r="I7" s="26">
        <v>2</v>
      </c>
      <c r="J7" s="27">
        <v>2</v>
      </c>
      <c r="K7" s="25">
        <f>L7+M7</f>
        <v>4</v>
      </c>
      <c r="L7" s="26">
        <v>3</v>
      </c>
      <c r="M7" s="27">
        <v>1</v>
      </c>
      <c r="N7" s="28">
        <f>O7+P7</f>
        <v>0</v>
      </c>
      <c r="O7" s="26">
        <v>0</v>
      </c>
      <c r="P7" s="28">
        <v>0</v>
      </c>
      <c r="Q7" s="25">
        <f>R7+S7</f>
        <v>0</v>
      </c>
      <c r="R7" s="26">
        <v>0</v>
      </c>
      <c r="S7" s="27">
        <v>0</v>
      </c>
      <c r="T7" s="25">
        <f>U7+V7</f>
        <v>0</v>
      </c>
      <c r="U7" s="26">
        <v>0</v>
      </c>
      <c r="V7" s="27">
        <v>0</v>
      </c>
      <c r="W7" s="25">
        <f>X7+Y7</f>
        <v>0</v>
      </c>
      <c r="X7" s="26">
        <v>0</v>
      </c>
      <c r="Y7" s="27">
        <v>0</v>
      </c>
      <c r="Z7" s="25">
        <f>AA7+AB7</f>
        <v>0</v>
      </c>
      <c r="AA7" s="26">
        <v>0</v>
      </c>
      <c r="AB7" s="27">
        <v>0</v>
      </c>
      <c r="AC7" s="25">
        <f>AD7+AE7</f>
        <v>0</v>
      </c>
      <c r="AD7" s="26">
        <v>0</v>
      </c>
      <c r="AE7" s="27">
        <v>0</v>
      </c>
      <c r="AF7" s="25">
        <f>AG7+AH7</f>
        <v>0</v>
      </c>
      <c r="AG7" s="26">
        <v>0</v>
      </c>
      <c r="AH7" s="27">
        <v>0</v>
      </c>
    </row>
    <row r="8" spans="1:34" ht="18.75" customHeight="1">
      <c r="A8" s="29" t="s">
        <v>31</v>
      </c>
      <c r="B8" s="30">
        <f aca="true" t="shared" si="2" ref="B8:G8">B9+B10</f>
        <v>629</v>
      </c>
      <c r="C8" s="31">
        <f t="shared" si="2"/>
        <v>313</v>
      </c>
      <c r="D8" s="33">
        <f t="shared" si="2"/>
        <v>316</v>
      </c>
      <c r="E8" s="34">
        <f t="shared" si="2"/>
        <v>600</v>
      </c>
      <c r="F8" s="31">
        <f t="shared" si="2"/>
        <v>303</v>
      </c>
      <c r="G8" s="31">
        <f t="shared" si="2"/>
        <v>297</v>
      </c>
      <c r="H8" s="34">
        <f aca="true" t="shared" si="3" ref="H8:H24">I8+J8</f>
        <v>19</v>
      </c>
      <c r="I8" s="31">
        <f aca="true" t="shared" si="4" ref="I8:AH8">I9+I10</f>
        <v>3</v>
      </c>
      <c r="J8" s="31">
        <f t="shared" si="4"/>
        <v>16</v>
      </c>
      <c r="K8" s="30">
        <f t="shared" si="4"/>
        <v>8</v>
      </c>
      <c r="L8" s="31">
        <f t="shared" si="4"/>
        <v>5</v>
      </c>
      <c r="M8" s="53">
        <f t="shared" si="4"/>
        <v>3</v>
      </c>
      <c r="N8" s="30">
        <f t="shared" si="4"/>
        <v>0</v>
      </c>
      <c r="O8" s="31">
        <f t="shared" si="4"/>
        <v>0</v>
      </c>
      <c r="P8" s="54">
        <f t="shared" si="4"/>
        <v>0</v>
      </c>
      <c r="Q8" s="30">
        <f t="shared" si="4"/>
        <v>0</v>
      </c>
      <c r="R8" s="31">
        <f t="shared" si="4"/>
        <v>0</v>
      </c>
      <c r="S8" s="33">
        <f t="shared" si="4"/>
        <v>0</v>
      </c>
      <c r="T8" s="30">
        <f t="shared" si="4"/>
        <v>0</v>
      </c>
      <c r="U8" s="31">
        <f t="shared" si="4"/>
        <v>0</v>
      </c>
      <c r="V8" s="33">
        <f t="shared" si="4"/>
        <v>0</v>
      </c>
      <c r="W8" s="30">
        <f t="shared" si="4"/>
        <v>0</v>
      </c>
      <c r="X8" s="31">
        <f t="shared" si="4"/>
        <v>0</v>
      </c>
      <c r="Y8" s="33">
        <f t="shared" si="4"/>
        <v>0</v>
      </c>
      <c r="Z8" s="30">
        <f t="shared" si="4"/>
        <v>2</v>
      </c>
      <c r="AA8" s="31">
        <f t="shared" si="4"/>
        <v>2</v>
      </c>
      <c r="AB8" s="33">
        <f t="shared" si="4"/>
        <v>0</v>
      </c>
      <c r="AC8" s="30">
        <f t="shared" si="4"/>
        <v>0</v>
      </c>
      <c r="AD8" s="31">
        <f t="shared" si="4"/>
        <v>0</v>
      </c>
      <c r="AE8" s="33">
        <f t="shared" si="4"/>
        <v>0</v>
      </c>
      <c r="AF8" s="30">
        <f t="shared" si="4"/>
        <v>0</v>
      </c>
      <c r="AG8" s="31">
        <f t="shared" si="4"/>
        <v>0</v>
      </c>
      <c r="AH8" s="32">
        <f t="shared" si="4"/>
        <v>0</v>
      </c>
    </row>
    <row r="9" spans="1:34" ht="18.75" customHeight="1">
      <c r="A9" s="24" t="s">
        <v>30</v>
      </c>
      <c r="B9" s="25">
        <f>C9+D9</f>
        <v>223</v>
      </c>
      <c r="C9" s="26">
        <f>F9+I9+L9+O9+R9+U9+X9+AA9+AD9+AG9</f>
        <v>104</v>
      </c>
      <c r="D9" s="26">
        <f>G9+J9+M9+P9+S9+V9+Y9+AB9+AE9+AH9</f>
        <v>119</v>
      </c>
      <c r="E9" s="55">
        <f>F9+G9</f>
        <v>215</v>
      </c>
      <c r="F9" s="56">
        <v>103</v>
      </c>
      <c r="G9" s="57">
        <v>112</v>
      </c>
      <c r="H9" s="26">
        <f t="shared" si="3"/>
        <v>5</v>
      </c>
      <c r="I9" s="26">
        <v>0</v>
      </c>
      <c r="J9" s="27">
        <v>5</v>
      </c>
      <c r="K9" s="25">
        <f>L9+M9</f>
        <v>2</v>
      </c>
      <c r="L9" s="26">
        <v>0</v>
      </c>
      <c r="M9" s="28">
        <v>2</v>
      </c>
      <c r="N9" s="55">
        <f>O9+P9</f>
        <v>0</v>
      </c>
      <c r="O9" s="26">
        <v>0</v>
      </c>
      <c r="P9" s="28">
        <v>0</v>
      </c>
      <c r="Q9" s="25">
        <f>R9+S9</f>
        <v>0</v>
      </c>
      <c r="R9" s="26">
        <v>0</v>
      </c>
      <c r="S9" s="27">
        <v>0</v>
      </c>
      <c r="T9" s="25">
        <f>U9+V9</f>
        <v>0</v>
      </c>
      <c r="U9" s="26">
        <v>0</v>
      </c>
      <c r="V9" s="27">
        <v>0</v>
      </c>
      <c r="W9" s="25">
        <f>X9+Y9</f>
        <v>0</v>
      </c>
      <c r="X9" s="26">
        <v>0</v>
      </c>
      <c r="Y9" s="27">
        <v>0</v>
      </c>
      <c r="Z9" s="25">
        <f>AA9+AB9</f>
        <v>1</v>
      </c>
      <c r="AA9" s="26">
        <v>1</v>
      </c>
      <c r="AB9" s="27">
        <v>0</v>
      </c>
      <c r="AC9" s="25">
        <f>AD9+AE9</f>
        <v>0</v>
      </c>
      <c r="AD9" s="26">
        <v>0</v>
      </c>
      <c r="AE9" s="27">
        <v>0</v>
      </c>
      <c r="AF9" s="25">
        <f>AG9+AH9</f>
        <v>0</v>
      </c>
      <c r="AG9" s="26">
        <v>0</v>
      </c>
      <c r="AH9" s="27">
        <v>0</v>
      </c>
    </row>
    <row r="10" spans="1:34" ht="18.75" customHeight="1">
      <c r="A10" s="24" t="s">
        <v>32</v>
      </c>
      <c r="B10" s="25">
        <f>C10+D10</f>
        <v>406</v>
      </c>
      <c r="C10" s="26">
        <f>F10+I10+L10+O10+R10+U10+X10+AA10+AD10+AG10</f>
        <v>209</v>
      </c>
      <c r="D10" s="26">
        <f>G10+J10+M10+P10+S10+V10+Y10+AB10+AE10+AH10</f>
        <v>197</v>
      </c>
      <c r="E10" s="55">
        <f>F10+G10</f>
        <v>385</v>
      </c>
      <c r="F10" s="56">
        <v>200</v>
      </c>
      <c r="G10" s="58">
        <v>185</v>
      </c>
      <c r="H10" s="26">
        <f t="shared" si="3"/>
        <v>14</v>
      </c>
      <c r="I10" s="26">
        <v>3</v>
      </c>
      <c r="J10" s="27">
        <v>11</v>
      </c>
      <c r="K10" s="25">
        <f>L10+M10</f>
        <v>6</v>
      </c>
      <c r="L10" s="26">
        <v>5</v>
      </c>
      <c r="M10" s="28">
        <v>1</v>
      </c>
      <c r="N10" s="55">
        <f>O10+P10</f>
        <v>0</v>
      </c>
      <c r="O10" s="26">
        <v>0</v>
      </c>
      <c r="P10" s="28">
        <v>0</v>
      </c>
      <c r="Q10" s="25">
        <f>R10+S10</f>
        <v>0</v>
      </c>
      <c r="R10" s="26">
        <v>0</v>
      </c>
      <c r="S10" s="27">
        <v>0</v>
      </c>
      <c r="T10" s="25">
        <f>U10+V10</f>
        <v>0</v>
      </c>
      <c r="U10" s="26">
        <v>0</v>
      </c>
      <c r="V10" s="27">
        <v>0</v>
      </c>
      <c r="W10" s="25">
        <f>X10+Y10</f>
        <v>0</v>
      </c>
      <c r="X10" s="26">
        <v>0</v>
      </c>
      <c r="Y10" s="27">
        <v>0</v>
      </c>
      <c r="Z10" s="25">
        <f>AA10+AB10</f>
        <v>1</v>
      </c>
      <c r="AA10" s="26">
        <v>1</v>
      </c>
      <c r="AB10" s="27">
        <v>0</v>
      </c>
      <c r="AC10" s="25">
        <f>AD10+AE10</f>
        <v>0</v>
      </c>
      <c r="AD10" s="26">
        <v>0</v>
      </c>
      <c r="AE10" s="27">
        <v>0</v>
      </c>
      <c r="AF10" s="25">
        <f>AG10+AH10</f>
        <v>0</v>
      </c>
      <c r="AG10" s="26">
        <v>0</v>
      </c>
      <c r="AH10" s="27">
        <v>0</v>
      </c>
    </row>
    <row r="11" spans="1:34" ht="18.75" customHeight="1">
      <c r="A11" s="35" t="s">
        <v>35</v>
      </c>
      <c r="B11" s="30">
        <f>B12</f>
        <v>143</v>
      </c>
      <c r="C11" s="31">
        <f>C12</f>
        <v>64</v>
      </c>
      <c r="D11" s="33">
        <f>D12</f>
        <v>79</v>
      </c>
      <c r="E11" s="34">
        <f>E12</f>
        <v>140</v>
      </c>
      <c r="F11" s="31">
        <f>+F12</f>
        <v>64</v>
      </c>
      <c r="G11" s="31">
        <f>+G12</f>
        <v>76</v>
      </c>
      <c r="H11" s="34">
        <f t="shared" si="3"/>
        <v>3</v>
      </c>
      <c r="I11" s="31">
        <f>+I12</f>
        <v>0</v>
      </c>
      <c r="J11" s="31">
        <f>+J12</f>
        <v>3</v>
      </c>
      <c r="K11" s="30">
        <f aca="true" t="shared" si="5" ref="K11:AH11">K12</f>
        <v>0</v>
      </c>
      <c r="L11" s="31">
        <f t="shared" si="5"/>
        <v>0</v>
      </c>
      <c r="M11" s="53">
        <f t="shared" si="5"/>
        <v>0</v>
      </c>
      <c r="N11" s="30">
        <f t="shared" si="5"/>
        <v>0</v>
      </c>
      <c r="O11" s="31">
        <f t="shared" si="5"/>
        <v>0</v>
      </c>
      <c r="P11" s="54">
        <f t="shared" si="5"/>
        <v>0</v>
      </c>
      <c r="Q11" s="30">
        <f t="shared" si="5"/>
        <v>0</v>
      </c>
      <c r="R11" s="31">
        <f t="shared" si="5"/>
        <v>0</v>
      </c>
      <c r="S11" s="33">
        <f t="shared" si="5"/>
        <v>0</v>
      </c>
      <c r="T11" s="30">
        <f t="shared" si="5"/>
        <v>0</v>
      </c>
      <c r="U11" s="31">
        <f t="shared" si="5"/>
        <v>0</v>
      </c>
      <c r="V11" s="33">
        <f t="shared" si="5"/>
        <v>0</v>
      </c>
      <c r="W11" s="30">
        <f t="shared" si="5"/>
        <v>0</v>
      </c>
      <c r="X11" s="31">
        <f t="shared" si="5"/>
        <v>0</v>
      </c>
      <c r="Y11" s="33">
        <f t="shared" si="5"/>
        <v>0</v>
      </c>
      <c r="Z11" s="30">
        <f t="shared" si="5"/>
        <v>0</v>
      </c>
      <c r="AA11" s="31">
        <f t="shared" si="5"/>
        <v>0</v>
      </c>
      <c r="AB11" s="33">
        <f t="shared" si="5"/>
        <v>0</v>
      </c>
      <c r="AC11" s="30">
        <f t="shared" si="5"/>
        <v>0</v>
      </c>
      <c r="AD11" s="31">
        <f t="shared" si="5"/>
        <v>0</v>
      </c>
      <c r="AE11" s="33">
        <f t="shared" si="5"/>
        <v>0</v>
      </c>
      <c r="AF11" s="30">
        <f t="shared" si="5"/>
        <v>0</v>
      </c>
      <c r="AG11" s="31">
        <f t="shared" si="5"/>
        <v>0</v>
      </c>
      <c r="AH11" s="32">
        <f t="shared" si="5"/>
        <v>0</v>
      </c>
    </row>
    <row r="12" spans="1:34" ht="18.75" customHeight="1">
      <c r="A12" s="24" t="s">
        <v>33</v>
      </c>
      <c r="B12" s="25">
        <f>C12+D12</f>
        <v>143</v>
      </c>
      <c r="C12" s="26">
        <f>F12+I12+L12+O12+R12+U12+X12+AA12+AD12+AG12</f>
        <v>64</v>
      </c>
      <c r="D12" s="28">
        <f>G12+J12+M12+P12+S12+V12+Y12+AB12+AE12+AH12</f>
        <v>79</v>
      </c>
      <c r="E12" s="55">
        <f>F12+G12</f>
        <v>140</v>
      </c>
      <c r="F12" s="56">
        <v>64</v>
      </c>
      <c r="G12" s="57">
        <v>76</v>
      </c>
      <c r="H12" s="26">
        <f t="shared" si="3"/>
        <v>3</v>
      </c>
      <c r="I12" s="26">
        <v>0</v>
      </c>
      <c r="J12" s="27">
        <v>3</v>
      </c>
      <c r="K12" s="25">
        <f>L12+M12</f>
        <v>0</v>
      </c>
      <c r="L12" s="26">
        <v>0</v>
      </c>
      <c r="M12" s="28">
        <v>0</v>
      </c>
      <c r="N12" s="55">
        <f>O12+P12</f>
        <v>0</v>
      </c>
      <c r="O12" s="26">
        <v>0</v>
      </c>
      <c r="P12" s="28">
        <v>0</v>
      </c>
      <c r="Q12" s="25">
        <f>R12+S12</f>
        <v>0</v>
      </c>
      <c r="R12" s="26">
        <v>0</v>
      </c>
      <c r="S12" s="27">
        <v>0</v>
      </c>
      <c r="T12" s="25">
        <f>U12+V12</f>
        <v>0</v>
      </c>
      <c r="U12" s="26">
        <v>0</v>
      </c>
      <c r="V12" s="27">
        <v>0</v>
      </c>
      <c r="W12" s="25">
        <f>X12+Y12</f>
        <v>0</v>
      </c>
      <c r="X12" s="26">
        <v>0</v>
      </c>
      <c r="Y12" s="27">
        <v>0</v>
      </c>
      <c r="Z12" s="25">
        <f>AA12+AB12</f>
        <v>0</v>
      </c>
      <c r="AA12" s="26">
        <v>0</v>
      </c>
      <c r="AB12" s="27">
        <v>0</v>
      </c>
      <c r="AC12" s="25">
        <f>AD12+AE12</f>
        <v>0</v>
      </c>
      <c r="AD12" s="26">
        <v>0</v>
      </c>
      <c r="AE12" s="27">
        <v>0</v>
      </c>
      <c r="AF12" s="25">
        <f>AG12+AH12</f>
        <v>0</v>
      </c>
      <c r="AG12" s="26">
        <v>0</v>
      </c>
      <c r="AH12" s="27">
        <v>0</v>
      </c>
    </row>
    <row r="13" spans="1:34" ht="18.75" customHeight="1">
      <c r="A13" s="35" t="s">
        <v>38</v>
      </c>
      <c r="B13" s="30">
        <f aca="true" t="shared" si="6" ref="B13:G13">B14+B15+B16</f>
        <v>313</v>
      </c>
      <c r="C13" s="31">
        <f t="shared" si="6"/>
        <v>168</v>
      </c>
      <c r="D13" s="33">
        <f t="shared" si="6"/>
        <v>145</v>
      </c>
      <c r="E13" s="34">
        <f t="shared" si="6"/>
        <v>303</v>
      </c>
      <c r="F13" s="31">
        <f t="shared" si="6"/>
        <v>162</v>
      </c>
      <c r="G13" s="31">
        <f t="shared" si="6"/>
        <v>141</v>
      </c>
      <c r="H13" s="34">
        <f t="shared" si="3"/>
        <v>7</v>
      </c>
      <c r="I13" s="31">
        <f aca="true" t="shared" si="7" ref="I13:AH13">I14+I15+I16</f>
        <v>4</v>
      </c>
      <c r="J13" s="31">
        <f t="shared" si="7"/>
        <v>3</v>
      </c>
      <c r="K13" s="30">
        <f t="shared" si="7"/>
        <v>3</v>
      </c>
      <c r="L13" s="31">
        <f t="shared" si="7"/>
        <v>2</v>
      </c>
      <c r="M13" s="53">
        <f t="shared" si="7"/>
        <v>1</v>
      </c>
      <c r="N13" s="30">
        <f t="shared" si="7"/>
        <v>0</v>
      </c>
      <c r="O13" s="31">
        <f t="shared" si="7"/>
        <v>0</v>
      </c>
      <c r="P13" s="54">
        <f t="shared" si="7"/>
        <v>0</v>
      </c>
      <c r="Q13" s="30">
        <f t="shared" si="7"/>
        <v>0</v>
      </c>
      <c r="R13" s="31">
        <f t="shared" si="7"/>
        <v>0</v>
      </c>
      <c r="S13" s="33">
        <f t="shared" si="7"/>
        <v>0</v>
      </c>
      <c r="T13" s="30">
        <f t="shared" si="7"/>
        <v>0</v>
      </c>
      <c r="U13" s="31">
        <f t="shared" si="7"/>
        <v>0</v>
      </c>
      <c r="V13" s="33">
        <f t="shared" si="7"/>
        <v>0</v>
      </c>
      <c r="W13" s="30">
        <f t="shared" si="7"/>
        <v>0</v>
      </c>
      <c r="X13" s="31">
        <f t="shared" si="7"/>
        <v>0</v>
      </c>
      <c r="Y13" s="33">
        <f t="shared" si="7"/>
        <v>0</v>
      </c>
      <c r="Z13" s="30">
        <f t="shared" si="7"/>
        <v>0</v>
      </c>
      <c r="AA13" s="31">
        <f t="shared" si="7"/>
        <v>0</v>
      </c>
      <c r="AB13" s="33">
        <f t="shared" si="7"/>
        <v>0</v>
      </c>
      <c r="AC13" s="30">
        <f t="shared" si="7"/>
        <v>0</v>
      </c>
      <c r="AD13" s="31">
        <f t="shared" si="7"/>
        <v>0</v>
      </c>
      <c r="AE13" s="33">
        <f t="shared" si="7"/>
        <v>0</v>
      </c>
      <c r="AF13" s="30">
        <f t="shared" si="7"/>
        <v>0</v>
      </c>
      <c r="AG13" s="31">
        <f t="shared" si="7"/>
        <v>0</v>
      </c>
      <c r="AH13" s="32">
        <f t="shared" si="7"/>
        <v>0</v>
      </c>
    </row>
    <row r="14" spans="1:34" ht="18.75" customHeight="1">
      <c r="A14" s="24" t="s">
        <v>34</v>
      </c>
      <c r="B14" s="25">
        <f>C14+D14</f>
        <v>53</v>
      </c>
      <c r="C14" s="26">
        <f aca="true" t="shared" si="8" ref="C14:D16">F14+I14+L14+O14+R14+U14+X14+AA14+AD14+AG14</f>
        <v>28</v>
      </c>
      <c r="D14" s="28">
        <f t="shared" si="8"/>
        <v>25</v>
      </c>
      <c r="E14" s="55">
        <f>F14+G14</f>
        <v>52</v>
      </c>
      <c r="F14" s="59">
        <v>27</v>
      </c>
      <c r="G14" s="56">
        <v>25</v>
      </c>
      <c r="H14" s="51">
        <f t="shared" si="3"/>
        <v>0</v>
      </c>
      <c r="I14" s="26">
        <v>0</v>
      </c>
      <c r="J14" s="27">
        <v>0</v>
      </c>
      <c r="K14" s="25">
        <f>L14+M14</f>
        <v>1</v>
      </c>
      <c r="L14" s="26">
        <v>1</v>
      </c>
      <c r="M14" s="28">
        <v>0</v>
      </c>
      <c r="N14" s="55">
        <f>O14+P14</f>
        <v>0</v>
      </c>
      <c r="O14" s="26">
        <v>0</v>
      </c>
      <c r="P14" s="28">
        <v>0</v>
      </c>
      <c r="Q14" s="25">
        <f>R14+S14</f>
        <v>0</v>
      </c>
      <c r="R14" s="26">
        <v>0</v>
      </c>
      <c r="S14" s="27">
        <v>0</v>
      </c>
      <c r="T14" s="25">
        <f>U14+V14</f>
        <v>0</v>
      </c>
      <c r="U14" s="26">
        <v>0</v>
      </c>
      <c r="V14" s="27">
        <v>0</v>
      </c>
      <c r="W14" s="25">
        <f>X14+Y14</f>
        <v>0</v>
      </c>
      <c r="X14" s="26">
        <v>0</v>
      </c>
      <c r="Y14" s="27">
        <v>0</v>
      </c>
      <c r="Z14" s="25">
        <f>AA14+AB14</f>
        <v>0</v>
      </c>
      <c r="AA14" s="26">
        <v>0</v>
      </c>
      <c r="AB14" s="27">
        <v>0</v>
      </c>
      <c r="AC14" s="25">
        <f>AD14+AE14</f>
        <v>0</v>
      </c>
      <c r="AD14" s="26">
        <v>0</v>
      </c>
      <c r="AE14" s="27">
        <v>0</v>
      </c>
      <c r="AF14" s="25">
        <f>AG14+AH14</f>
        <v>0</v>
      </c>
      <c r="AG14" s="26">
        <v>0</v>
      </c>
      <c r="AH14" s="27">
        <v>0</v>
      </c>
    </row>
    <row r="15" spans="1:34" ht="18.75" customHeight="1">
      <c r="A15" s="24" t="s">
        <v>41</v>
      </c>
      <c r="B15" s="25">
        <f>C15+D15</f>
        <v>26</v>
      </c>
      <c r="C15" s="26">
        <f t="shared" si="8"/>
        <v>17</v>
      </c>
      <c r="D15" s="28">
        <f t="shared" si="8"/>
        <v>9</v>
      </c>
      <c r="E15" s="55">
        <f>F15+G15</f>
        <v>24</v>
      </c>
      <c r="F15" s="26">
        <v>15</v>
      </c>
      <c r="G15" s="56">
        <v>9</v>
      </c>
      <c r="H15" s="55">
        <f t="shared" si="3"/>
        <v>2</v>
      </c>
      <c r="I15" s="26">
        <v>2</v>
      </c>
      <c r="J15" s="27">
        <v>0</v>
      </c>
      <c r="K15" s="25">
        <f>L15+M15</f>
        <v>0</v>
      </c>
      <c r="L15" s="26">
        <v>0</v>
      </c>
      <c r="M15" s="28">
        <v>0</v>
      </c>
      <c r="N15" s="55">
        <f>O15+P15</f>
        <v>0</v>
      </c>
      <c r="O15" s="26">
        <v>0</v>
      </c>
      <c r="P15" s="28">
        <v>0</v>
      </c>
      <c r="Q15" s="25">
        <f>R15+S15</f>
        <v>0</v>
      </c>
      <c r="R15" s="26">
        <v>0</v>
      </c>
      <c r="S15" s="27">
        <v>0</v>
      </c>
      <c r="T15" s="25">
        <f>U15+V15</f>
        <v>0</v>
      </c>
      <c r="U15" s="26">
        <v>0</v>
      </c>
      <c r="V15" s="27">
        <v>0</v>
      </c>
      <c r="W15" s="25">
        <f>X15+Y15</f>
        <v>0</v>
      </c>
      <c r="X15" s="26">
        <v>0</v>
      </c>
      <c r="Y15" s="27">
        <v>0</v>
      </c>
      <c r="Z15" s="25">
        <f>AA15+AB15</f>
        <v>0</v>
      </c>
      <c r="AA15" s="26">
        <v>0</v>
      </c>
      <c r="AB15" s="27">
        <v>0</v>
      </c>
      <c r="AC15" s="25">
        <f>AD15+AE15</f>
        <v>0</v>
      </c>
      <c r="AD15" s="26">
        <v>0</v>
      </c>
      <c r="AE15" s="27">
        <v>0</v>
      </c>
      <c r="AF15" s="25">
        <f>AG15+AH15</f>
        <v>0</v>
      </c>
      <c r="AG15" s="26">
        <v>0</v>
      </c>
      <c r="AH15" s="27">
        <v>0</v>
      </c>
    </row>
    <row r="16" spans="1:34" ht="18.75" customHeight="1">
      <c r="A16" s="24" t="s">
        <v>43</v>
      </c>
      <c r="B16" s="25">
        <f>C16+D16</f>
        <v>234</v>
      </c>
      <c r="C16" s="26">
        <f t="shared" si="8"/>
        <v>123</v>
      </c>
      <c r="D16" s="28">
        <f t="shared" si="8"/>
        <v>111</v>
      </c>
      <c r="E16" s="55">
        <f>F16+G16</f>
        <v>227</v>
      </c>
      <c r="F16" s="26">
        <v>120</v>
      </c>
      <c r="G16" s="56">
        <v>107</v>
      </c>
      <c r="H16" s="55">
        <f t="shared" si="3"/>
        <v>5</v>
      </c>
      <c r="I16" s="26">
        <v>2</v>
      </c>
      <c r="J16" s="27">
        <v>3</v>
      </c>
      <c r="K16" s="25">
        <f>L16+M16</f>
        <v>2</v>
      </c>
      <c r="L16" s="26">
        <v>1</v>
      </c>
      <c r="M16" s="28">
        <v>1</v>
      </c>
      <c r="N16" s="55">
        <f>O16+P16</f>
        <v>0</v>
      </c>
      <c r="O16" s="26">
        <v>0</v>
      </c>
      <c r="P16" s="28">
        <v>0</v>
      </c>
      <c r="Q16" s="25">
        <f>R16+S16</f>
        <v>0</v>
      </c>
      <c r="R16" s="26">
        <v>0</v>
      </c>
      <c r="S16" s="27">
        <v>0</v>
      </c>
      <c r="T16" s="25">
        <f>U16+V16</f>
        <v>0</v>
      </c>
      <c r="U16" s="26">
        <v>0</v>
      </c>
      <c r="V16" s="27">
        <v>0</v>
      </c>
      <c r="W16" s="25">
        <f>X16+Y16</f>
        <v>0</v>
      </c>
      <c r="X16" s="26">
        <v>0</v>
      </c>
      <c r="Y16" s="27">
        <v>0</v>
      </c>
      <c r="Z16" s="25">
        <f>AA16+AB16</f>
        <v>0</v>
      </c>
      <c r="AA16" s="26">
        <v>0</v>
      </c>
      <c r="AB16" s="27">
        <v>0</v>
      </c>
      <c r="AC16" s="25">
        <f>AD16+AE16</f>
        <v>0</v>
      </c>
      <c r="AD16" s="26">
        <v>0</v>
      </c>
      <c r="AE16" s="27">
        <v>0</v>
      </c>
      <c r="AF16" s="25">
        <f>AG16+AH16</f>
        <v>0</v>
      </c>
      <c r="AG16" s="26">
        <v>0</v>
      </c>
      <c r="AH16" s="27">
        <v>0</v>
      </c>
    </row>
    <row r="17" spans="1:34" ht="18.75" customHeight="1">
      <c r="A17" s="35" t="s">
        <v>45</v>
      </c>
      <c r="B17" s="30">
        <f>B18</f>
        <v>46</v>
      </c>
      <c r="C17" s="31">
        <f>C18</f>
        <v>40</v>
      </c>
      <c r="D17" s="33">
        <f>D18</f>
        <v>6</v>
      </c>
      <c r="E17" s="34">
        <f>E18</f>
        <v>46</v>
      </c>
      <c r="F17" s="31">
        <f>+F18</f>
        <v>40</v>
      </c>
      <c r="G17" s="31">
        <f>+G18</f>
        <v>6</v>
      </c>
      <c r="H17" s="34">
        <f t="shared" si="3"/>
        <v>0</v>
      </c>
      <c r="I17" s="31">
        <f>+I18</f>
        <v>0</v>
      </c>
      <c r="J17" s="31">
        <f>+J18</f>
        <v>0</v>
      </c>
      <c r="K17" s="30">
        <f aca="true" t="shared" si="9" ref="K17:AH17">K18</f>
        <v>0</v>
      </c>
      <c r="L17" s="31">
        <f t="shared" si="9"/>
        <v>0</v>
      </c>
      <c r="M17" s="53">
        <f t="shared" si="9"/>
        <v>0</v>
      </c>
      <c r="N17" s="34">
        <f t="shared" si="9"/>
        <v>0</v>
      </c>
      <c r="O17" s="31">
        <f t="shared" si="9"/>
        <v>0</v>
      </c>
      <c r="P17" s="33">
        <f t="shared" si="9"/>
        <v>0</v>
      </c>
      <c r="Q17" s="30">
        <f t="shared" si="9"/>
        <v>0</v>
      </c>
      <c r="R17" s="31">
        <f t="shared" si="9"/>
        <v>0</v>
      </c>
      <c r="S17" s="33">
        <f t="shared" si="9"/>
        <v>0</v>
      </c>
      <c r="T17" s="30">
        <f t="shared" si="9"/>
        <v>0</v>
      </c>
      <c r="U17" s="31">
        <f t="shared" si="9"/>
        <v>0</v>
      </c>
      <c r="V17" s="33">
        <f t="shared" si="9"/>
        <v>0</v>
      </c>
      <c r="W17" s="30">
        <f t="shared" si="9"/>
        <v>0</v>
      </c>
      <c r="X17" s="31">
        <f t="shared" si="9"/>
        <v>0</v>
      </c>
      <c r="Y17" s="33">
        <f t="shared" si="9"/>
        <v>0</v>
      </c>
      <c r="Z17" s="30">
        <f t="shared" si="9"/>
        <v>0</v>
      </c>
      <c r="AA17" s="31">
        <f t="shared" si="9"/>
        <v>0</v>
      </c>
      <c r="AB17" s="33">
        <f t="shared" si="9"/>
        <v>0</v>
      </c>
      <c r="AC17" s="30">
        <f t="shared" si="9"/>
        <v>0</v>
      </c>
      <c r="AD17" s="31">
        <f t="shared" si="9"/>
        <v>0</v>
      </c>
      <c r="AE17" s="33">
        <f t="shared" si="9"/>
        <v>0</v>
      </c>
      <c r="AF17" s="30">
        <f t="shared" si="9"/>
        <v>0</v>
      </c>
      <c r="AG17" s="31">
        <f t="shared" si="9"/>
        <v>0</v>
      </c>
      <c r="AH17" s="32">
        <f t="shared" si="9"/>
        <v>0</v>
      </c>
    </row>
    <row r="18" spans="1:34" ht="18.75" customHeight="1">
      <c r="A18" s="24" t="s">
        <v>39</v>
      </c>
      <c r="B18" s="25">
        <f>C18+D18</f>
        <v>46</v>
      </c>
      <c r="C18" s="26">
        <f>F18+I18+L18+O18+R18+U18+X18+AA18+AD18+AG18</f>
        <v>40</v>
      </c>
      <c r="D18" s="28">
        <f>G18+J18+M18+P18+S18+V18+Y18+AB18+AE18+AH18</f>
        <v>6</v>
      </c>
      <c r="E18" s="55">
        <f>F18+G18</f>
        <v>46</v>
      </c>
      <c r="F18" s="26">
        <v>40</v>
      </c>
      <c r="G18" s="28">
        <v>6</v>
      </c>
      <c r="H18" s="51">
        <f t="shared" si="3"/>
        <v>0</v>
      </c>
      <c r="I18" s="26">
        <v>0</v>
      </c>
      <c r="J18" s="27">
        <v>0</v>
      </c>
      <c r="K18" s="25">
        <f>L18+M18</f>
        <v>0</v>
      </c>
      <c r="L18" s="26">
        <v>0</v>
      </c>
      <c r="M18" s="28">
        <v>0</v>
      </c>
      <c r="N18" s="55">
        <f>O18+P18</f>
        <v>0</v>
      </c>
      <c r="O18" s="26">
        <v>0</v>
      </c>
      <c r="P18" s="28">
        <v>0</v>
      </c>
      <c r="Q18" s="25">
        <f>R18+S18</f>
        <v>0</v>
      </c>
      <c r="R18" s="26">
        <v>0</v>
      </c>
      <c r="S18" s="27">
        <v>0</v>
      </c>
      <c r="T18" s="25">
        <f>U18+V18</f>
        <v>0</v>
      </c>
      <c r="U18" s="26">
        <v>0</v>
      </c>
      <c r="V18" s="27">
        <v>0</v>
      </c>
      <c r="W18" s="25">
        <f>X18+Y18</f>
        <v>0</v>
      </c>
      <c r="X18" s="26">
        <v>0</v>
      </c>
      <c r="Y18" s="27">
        <v>0</v>
      </c>
      <c r="Z18" s="25">
        <f>AA18+AB18</f>
        <v>0</v>
      </c>
      <c r="AA18" s="26">
        <v>0</v>
      </c>
      <c r="AB18" s="27">
        <v>0</v>
      </c>
      <c r="AC18" s="25">
        <f>AD18+AE18</f>
        <v>0</v>
      </c>
      <c r="AD18" s="26">
        <v>0</v>
      </c>
      <c r="AE18" s="27">
        <v>0</v>
      </c>
      <c r="AF18" s="25">
        <f>AG18+AH18</f>
        <v>0</v>
      </c>
      <c r="AG18" s="26"/>
      <c r="AH18" s="27"/>
    </row>
    <row r="19" spans="1:34" ht="18.75" customHeight="1">
      <c r="A19" s="35" t="s">
        <v>46</v>
      </c>
      <c r="B19" s="30">
        <f>B20</f>
        <v>465</v>
      </c>
      <c r="C19" s="31">
        <f>C20</f>
        <v>188</v>
      </c>
      <c r="D19" s="33">
        <f>D20</f>
        <v>277</v>
      </c>
      <c r="E19" s="34">
        <f>E20</f>
        <v>446</v>
      </c>
      <c r="F19" s="31">
        <f>+F20</f>
        <v>183</v>
      </c>
      <c r="G19" s="31">
        <f>+G20</f>
        <v>263</v>
      </c>
      <c r="H19" s="34">
        <f t="shared" si="3"/>
        <v>10</v>
      </c>
      <c r="I19" s="31">
        <f>+I20</f>
        <v>1</v>
      </c>
      <c r="J19" s="31">
        <f>+J20</f>
        <v>9</v>
      </c>
      <c r="K19" s="30">
        <f aca="true" t="shared" si="10" ref="K19:AH19">K20</f>
        <v>6</v>
      </c>
      <c r="L19" s="31">
        <f t="shared" si="10"/>
        <v>1</v>
      </c>
      <c r="M19" s="53">
        <f t="shared" si="10"/>
        <v>5</v>
      </c>
      <c r="N19" s="34">
        <f t="shared" si="10"/>
        <v>1</v>
      </c>
      <c r="O19" s="31">
        <f t="shared" si="10"/>
        <v>1</v>
      </c>
      <c r="P19" s="31">
        <f t="shared" si="10"/>
        <v>0</v>
      </c>
      <c r="Q19" s="30">
        <f t="shared" si="10"/>
        <v>0</v>
      </c>
      <c r="R19" s="31">
        <f t="shared" si="10"/>
        <v>0</v>
      </c>
      <c r="S19" s="33">
        <f t="shared" si="10"/>
        <v>0</v>
      </c>
      <c r="T19" s="30">
        <f t="shared" si="10"/>
        <v>0</v>
      </c>
      <c r="U19" s="31">
        <f t="shared" si="10"/>
        <v>0</v>
      </c>
      <c r="V19" s="33">
        <f t="shared" si="10"/>
        <v>0</v>
      </c>
      <c r="W19" s="30">
        <f t="shared" si="10"/>
        <v>0</v>
      </c>
      <c r="X19" s="31">
        <f t="shared" si="10"/>
        <v>0</v>
      </c>
      <c r="Y19" s="33">
        <f t="shared" si="10"/>
        <v>0</v>
      </c>
      <c r="Z19" s="30">
        <f t="shared" si="10"/>
        <v>0</v>
      </c>
      <c r="AA19" s="31">
        <f t="shared" si="10"/>
        <v>0</v>
      </c>
      <c r="AB19" s="33">
        <f t="shared" si="10"/>
        <v>0</v>
      </c>
      <c r="AC19" s="30">
        <f t="shared" si="10"/>
        <v>0</v>
      </c>
      <c r="AD19" s="31">
        <f t="shared" si="10"/>
        <v>0</v>
      </c>
      <c r="AE19" s="33">
        <f t="shared" si="10"/>
        <v>0</v>
      </c>
      <c r="AF19" s="30">
        <f t="shared" si="10"/>
        <v>2</v>
      </c>
      <c r="AG19" s="31">
        <f t="shared" si="10"/>
        <v>2</v>
      </c>
      <c r="AH19" s="32">
        <f t="shared" si="10"/>
        <v>0</v>
      </c>
    </row>
    <row r="20" spans="1:34" ht="18.75" customHeight="1">
      <c r="A20" s="24" t="s">
        <v>40</v>
      </c>
      <c r="B20" s="25">
        <f>C20+D20</f>
        <v>465</v>
      </c>
      <c r="C20" s="26">
        <f>F20+I20+L20+O20+R20+U20+X20+AA20+AD20+AG20</f>
        <v>188</v>
      </c>
      <c r="D20" s="28">
        <f>G20+J20+M20+P20+S20+V20+Y20+AB20+AE20+AH20</f>
        <v>277</v>
      </c>
      <c r="E20" s="55">
        <f>F20+G20</f>
        <v>446</v>
      </c>
      <c r="F20" s="26">
        <v>183</v>
      </c>
      <c r="G20" s="28">
        <v>263</v>
      </c>
      <c r="H20" s="51">
        <f t="shared" si="3"/>
        <v>10</v>
      </c>
      <c r="I20" s="26">
        <v>1</v>
      </c>
      <c r="J20" s="27">
        <v>9</v>
      </c>
      <c r="K20" s="25">
        <f>L20+M20</f>
        <v>6</v>
      </c>
      <c r="L20" s="26">
        <v>1</v>
      </c>
      <c r="M20" s="28">
        <v>5</v>
      </c>
      <c r="N20" s="55">
        <f>O20+P20</f>
        <v>1</v>
      </c>
      <c r="O20" s="26">
        <v>1</v>
      </c>
      <c r="P20" s="28">
        <v>0</v>
      </c>
      <c r="Q20" s="25">
        <f>R20+S20</f>
        <v>0</v>
      </c>
      <c r="R20" s="26">
        <v>0</v>
      </c>
      <c r="S20" s="27">
        <v>0</v>
      </c>
      <c r="T20" s="25">
        <f>U20+V20</f>
        <v>0</v>
      </c>
      <c r="U20" s="26">
        <v>0</v>
      </c>
      <c r="V20" s="27">
        <v>0</v>
      </c>
      <c r="W20" s="25">
        <f>X20+Y20</f>
        <v>0</v>
      </c>
      <c r="X20" s="26">
        <v>0</v>
      </c>
      <c r="Y20" s="27">
        <v>0</v>
      </c>
      <c r="Z20" s="25">
        <f>AA20+AB20</f>
        <v>0</v>
      </c>
      <c r="AA20" s="26">
        <v>0</v>
      </c>
      <c r="AB20" s="27">
        <v>0</v>
      </c>
      <c r="AC20" s="25">
        <f>AD20+AE20</f>
        <v>0</v>
      </c>
      <c r="AD20" s="26">
        <v>0</v>
      </c>
      <c r="AE20" s="27">
        <v>0</v>
      </c>
      <c r="AF20" s="25">
        <f>AG20+AH20</f>
        <v>2</v>
      </c>
      <c r="AG20" s="26">
        <v>2</v>
      </c>
      <c r="AH20" s="27">
        <v>0</v>
      </c>
    </row>
    <row r="21" spans="1:34" ht="18.75" customHeight="1">
      <c r="A21" s="35" t="s">
        <v>47</v>
      </c>
      <c r="B21" s="30">
        <f>B22</f>
        <v>45</v>
      </c>
      <c r="C21" s="31">
        <f>C22</f>
        <v>21</v>
      </c>
      <c r="D21" s="33">
        <f>D22</f>
        <v>24</v>
      </c>
      <c r="E21" s="34">
        <f>E22</f>
        <v>44</v>
      </c>
      <c r="F21" s="31">
        <f>+F22</f>
        <v>20</v>
      </c>
      <c r="G21" s="31">
        <f>+G22</f>
        <v>24</v>
      </c>
      <c r="H21" s="34">
        <f t="shared" si="3"/>
        <v>0</v>
      </c>
      <c r="I21" s="31">
        <f>+I22</f>
        <v>0</v>
      </c>
      <c r="J21" s="31">
        <f>+J22</f>
        <v>0</v>
      </c>
      <c r="K21" s="30">
        <f aca="true" t="shared" si="11" ref="K21:AG21">K22</f>
        <v>1</v>
      </c>
      <c r="L21" s="31">
        <f t="shared" si="11"/>
        <v>1</v>
      </c>
      <c r="M21" s="53">
        <f t="shared" si="11"/>
        <v>0</v>
      </c>
      <c r="N21" s="30">
        <f t="shared" si="11"/>
        <v>0</v>
      </c>
      <c r="O21" s="31">
        <f t="shared" si="11"/>
        <v>0</v>
      </c>
      <c r="P21" s="54">
        <f t="shared" si="11"/>
        <v>0</v>
      </c>
      <c r="Q21" s="30">
        <f t="shared" si="11"/>
        <v>0</v>
      </c>
      <c r="R21" s="31">
        <f t="shared" si="11"/>
        <v>0</v>
      </c>
      <c r="S21" s="33">
        <f t="shared" si="11"/>
        <v>0</v>
      </c>
      <c r="T21" s="30">
        <f t="shared" si="11"/>
        <v>0</v>
      </c>
      <c r="U21" s="31">
        <f t="shared" si="11"/>
        <v>0</v>
      </c>
      <c r="V21" s="33">
        <f t="shared" si="11"/>
        <v>0</v>
      </c>
      <c r="W21" s="30">
        <f t="shared" si="11"/>
        <v>0</v>
      </c>
      <c r="X21" s="31">
        <f t="shared" si="11"/>
        <v>0</v>
      </c>
      <c r="Y21" s="33">
        <f t="shared" si="11"/>
        <v>0</v>
      </c>
      <c r="Z21" s="30">
        <f t="shared" si="11"/>
        <v>0</v>
      </c>
      <c r="AA21" s="31">
        <f t="shared" si="11"/>
        <v>0</v>
      </c>
      <c r="AB21" s="33">
        <f t="shared" si="11"/>
        <v>0</v>
      </c>
      <c r="AC21" s="30">
        <f t="shared" si="11"/>
        <v>0</v>
      </c>
      <c r="AD21" s="31">
        <f t="shared" si="11"/>
        <v>0</v>
      </c>
      <c r="AE21" s="33">
        <f t="shared" si="11"/>
        <v>0</v>
      </c>
      <c r="AF21" s="30">
        <f t="shared" si="11"/>
        <v>0</v>
      </c>
      <c r="AG21" s="31">
        <f t="shared" si="11"/>
        <v>0</v>
      </c>
      <c r="AH21" s="32">
        <f>+AH22</f>
        <v>0</v>
      </c>
    </row>
    <row r="22" spans="1:34" ht="18.75" customHeight="1">
      <c r="A22" s="24" t="s">
        <v>42</v>
      </c>
      <c r="B22" s="25">
        <f>C22+D22</f>
        <v>45</v>
      </c>
      <c r="C22" s="26">
        <f>F22+I22+L22+O22+R22+U22+X22+AA22+AD22+AG22</f>
        <v>21</v>
      </c>
      <c r="D22" s="28">
        <f>G22+J22+M22+P22+S22+V22+Y22+AB22+AE22+AH22</f>
        <v>24</v>
      </c>
      <c r="E22" s="55">
        <f>F22+G22</f>
        <v>44</v>
      </c>
      <c r="F22" s="26">
        <v>20</v>
      </c>
      <c r="G22" s="28">
        <v>24</v>
      </c>
      <c r="H22" s="51">
        <f t="shared" si="3"/>
        <v>0</v>
      </c>
      <c r="I22" s="26">
        <v>0</v>
      </c>
      <c r="J22" s="27">
        <v>0</v>
      </c>
      <c r="K22" s="25">
        <f>L22+M22</f>
        <v>1</v>
      </c>
      <c r="L22" s="26">
        <v>1</v>
      </c>
      <c r="M22" s="28">
        <v>0</v>
      </c>
      <c r="N22" s="55">
        <f>O22+P22</f>
        <v>0</v>
      </c>
      <c r="O22" s="26">
        <v>0</v>
      </c>
      <c r="P22" s="28">
        <v>0</v>
      </c>
      <c r="Q22" s="25">
        <f>R22+S22</f>
        <v>0</v>
      </c>
      <c r="R22" s="26">
        <v>0</v>
      </c>
      <c r="S22" s="27">
        <v>0</v>
      </c>
      <c r="T22" s="25">
        <f>U22+V22</f>
        <v>0</v>
      </c>
      <c r="U22" s="26">
        <v>0</v>
      </c>
      <c r="V22" s="27">
        <v>0</v>
      </c>
      <c r="W22" s="25">
        <f>X22+Y22</f>
        <v>0</v>
      </c>
      <c r="X22" s="26">
        <v>0</v>
      </c>
      <c r="Y22" s="27">
        <v>0</v>
      </c>
      <c r="Z22" s="25">
        <f>AA22+AB22</f>
        <v>0</v>
      </c>
      <c r="AA22" s="26">
        <v>0</v>
      </c>
      <c r="AB22" s="27">
        <v>0</v>
      </c>
      <c r="AC22" s="25">
        <f>AD22+AE22</f>
        <v>0</v>
      </c>
      <c r="AD22" s="26">
        <v>0</v>
      </c>
      <c r="AE22" s="27">
        <v>0</v>
      </c>
      <c r="AF22" s="25">
        <f>AG22+AH22</f>
        <v>0</v>
      </c>
      <c r="AG22" s="26">
        <v>0</v>
      </c>
      <c r="AH22" s="27">
        <v>0</v>
      </c>
    </row>
    <row r="23" spans="1:34" ht="18.75" customHeight="1">
      <c r="A23" s="35" t="s">
        <v>44</v>
      </c>
      <c r="B23" s="30">
        <f>B24</f>
        <v>223</v>
      </c>
      <c r="C23" s="31">
        <f>C24</f>
        <v>118</v>
      </c>
      <c r="D23" s="33">
        <f>D24</f>
        <v>105</v>
      </c>
      <c r="E23" s="34">
        <f>E24</f>
        <v>217</v>
      </c>
      <c r="F23" s="31">
        <f>+F24</f>
        <v>117</v>
      </c>
      <c r="G23" s="31">
        <f>+G24</f>
        <v>100</v>
      </c>
      <c r="H23" s="34">
        <f t="shared" si="3"/>
        <v>3</v>
      </c>
      <c r="I23" s="31">
        <f>+I24</f>
        <v>1</v>
      </c>
      <c r="J23" s="31">
        <f>+J24</f>
        <v>2</v>
      </c>
      <c r="K23" s="30">
        <f aca="true" t="shared" si="12" ref="K23:AH23">K24</f>
        <v>3</v>
      </c>
      <c r="L23" s="31">
        <f t="shared" si="12"/>
        <v>0</v>
      </c>
      <c r="M23" s="53">
        <f t="shared" si="12"/>
        <v>3</v>
      </c>
      <c r="N23" s="34">
        <f t="shared" si="12"/>
        <v>0</v>
      </c>
      <c r="O23" s="31">
        <f t="shared" si="12"/>
        <v>0</v>
      </c>
      <c r="P23" s="31">
        <f t="shared" si="12"/>
        <v>0</v>
      </c>
      <c r="Q23" s="30">
        <f t="shared" si="12"/>
        <v>0</v>
      </c>
      <c r="R23" s="31">
        <f t="shared" si="12"/>
        <v>0</v>
      </c>
      <c r="S23" s="33">
        <f t="shared" si="12"/>
        <v>0</v>
      </c>
      <c r="T23" s="30">
        <f t="shared" si="12"/>
        <v>0</v>
      </c>
      <c r="U23" s="31">
        <f t="shared" si="12"/>
        <v>0</v>
      </c>
      <c r="V23" s="33">
        <f t="shared" si="12"/>
        <v>0</v>
      </c>
      <c r="W23" s="30">
        <f t="shared" si="12"/>
        <v>0</v>
      </c>
      <c r="X23" s="31">
        <f t="shared" si="12"/>
        <v>0</v>
      </c>
      <c r="Y23" s="33">
        <f t="shared" si="12"/>
        <v>0</v>
      </c>
      <c r="Z23" s="30">
        <f t="shared" si="12"/>
        <v>0</v>
      </c>
      <c r="AA23" s="31">
        <f t="shared" si="12"/>
        <v>0</v>
      </c>
      <c r="AB23" s="33">
        <f t="shared" si="12"/>
        <v>0</v>
      </c>
      <c r="AC23" s="30">
        <f t="shared" si="12"/>
        <v>0</v>
      </c>
      <c r="AD23" s="31">
        <f t="shared" si="12"/>
        <v>0</v>
      </c>
      <c r="AE23" s="33">
        <f t="shared" si="12"/>
        <v>0</v>
      </c>
      <c r="AF23" s="30">
        <f t="shared" si="12"/>
        <v>0</v>
      </c>
      <c r="AG23" s="31">
        <f t="shared" si="12"/>
        <v>0</v>
      </c>
      <c r="AH23" s="32">
        <f t="shared" si="12"/>
        <v>0</v>
      </c>
    </row>
    <row r="24" spans="1:34" ht="18.75" customHeight="1">
      <c r="A24" s="24" t="s">
        <v>44</v>
      </c>
      <c r="B24" s="25">
        <f>C24+D24</f>
        <v>223</v>
      </c>
      <c r="C24" s="26">
        <f>F24+I24+L24+O24+R24+U24+X24+AA24+AD24+AG24</f>
        <v>118</v>
      </c>
      <c r="D24" s="56">
        <f>G24+J24+M24+P24+S24+V24+Y24+AB24+AE24+AH24</f>
        <v>105</v>
      </c>
      <c r="E24" s="55">
        <f>F24+G24</f>
        <v>217</v>
      </c>
      <c r="F24" s="26">
        <v>117</v>
      </c>
      <c r="G24" s="28">
        <v>100</v>
      </c>
      <c r="H24" s="51">
        <f t="shared" si="3"/>
        <v>3</v>
      </c>
      <c r="I24" s="26">
        <v>1</v>
      </c>
      <c r="J24" s="27">
        <v>2</v>
      </c>
      <c r="K24" s="25">
        <f>L24+M24</f>
        <v>3</v>
      </c>
      <c r="L24" s="26">
        <v>0</v>
      </c>
      <c r="M24" s="27">
        <v>3</v>
      </c>
      <c r="N24" s="28">
        <f>O24+P24</f>
        <v>0</v>
      </c>
      <c r="O24" s="26">
        <v>0</v>
      </c>
      <c r="P24" s="28">
        <v>0</v>
      </c>
      <c r="Q24" s="25">
        <f>R24+S24</f>
        <v>0</v>
      </c>
      <c r="R24" s="26">
        <v>0</v>
      </c>
      <c r="S24" s="27">
        <v>0</v>
      </c>
      <c r="T24" s="25">
        <f>U24+V24</f>
        <v>0</v>
      </c>
      <c r="U24" s="26">
        <v>0</v>
      </c>
      <c r="V24" s="27">
        <v>0</v>
      </c>
      <c r="W24" s="25">
        <f>X24+Y24</f>
        <v>0</v>
      </c>
      <c r="X24" s="26">
        <v>0</v>
      </c>
      <c r="Y24" s="27">
        <v>0</v>
      </c>
      <c r="Z24" s="25">
        <f>AA24+AB24</f>
        <v>0</v>
      </c>
      <c r="AA24" s="26">
        <v>0</v>
      </c>
      <c r="AB24" s="27">
        <v>0</v>
      </c>
      <c r="AC24" s="25">
        <f>AD24+AE24</f>
        <v>0</v>
      </c>
      <c r="AD24" s="26">
        <v>0</v>
      </c>
      <c r="AE24" s="27">
        <v>0</v>
      </c>
      <c r="AF24" s="25">
        <f>AG24+AH24</f>
        <v>0</v>
      </c>
      <c r="AG24" s="26">
        <v>0</v>
      </c>
      <c r="AH24" s="27">
        <v>0</v>
      </c>
    </row>
    <row r="25" spans="1:34" ht="18.75" customHeight="1" thickBot="1">
      <c r="A25" s="36"/>
      <c r="B25" s="37"/>
      <c r="C25" s="38"/>
      <c r="D25" s="39"/>
      <c r="E25" s="40"/>
      <c r="F25" s="38"/>
      <c r="G25" s="40"/>
      <c r="H25" s="37"/>
      <c r="I25" s="38"/>
      <c r="J25" s="39"/>
      <c r="K25" s="37"/>
      <c r="L25" s="38"/>
      <c r="M25" s="39"/>
      <c r="N25" s="40"/>
      <c r="O25" s="38"/>
      <c r="P25" s="40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  <c r="AF25" s="37"/>
      <c r="AG25" s="38"/>
      <c r="AH25" s="39"/>
    </row>
    <row r="26" spans="1:34" ht="18.75" customHeight="1" thickBot="1">
      <c r="A26" s="9" t="s">
        <v>3</v>
      </c>
      <c r="B26" s="41">
        <f>+C26+D26</f>
        <v>2114</v>
      </c>
      <c r="C26" s="10">
        <f>+C6+C8+C11+C13+C17+C19+C21+C23</f>
        <v>1075</v>
      </c>
      <c r="D26" s="42">
        <f>+D6+D8+D11+D13+D17+D19+D21+D23</f>
        <v>1039</v>
      </c>
      <c r="E26" s="43">
        <f>+F26+G26</f>
        <v>2038</v>
      </c>
      <c r="F26" s="44">
        <f>+F6+F8+F11+F13+F17+F19+F21+F23</f>
        <v>1047</v>
      </c>
      <c r="G26" s="45">
        <f>+G6+G8+G11+G13+G17+G19+G21+G23</f>
        <v>991</v>
      </c>
      <c r="H26" s="41">
        <f>+I26+J26</f>
        <v>46</v>
      </c>
      <c r="I26" s="10">
        <f>+I6+I8+I11+I13+I17+I19+I21+I23</f>
        <v>11</v>
      </c>
      <c r="J26" s="42">
        <f>+J6+J8+J11+J13+J17+J19+J21+J23</f>
        <v>35</v>
      </c>
      <c r="K26" s="41">
        <f>+L26+M26</f>
        <v>25</v>
      </c>
      <c r="L26" s="10">
        <f>+L6+L8+L11+L13+L17+L19+L21+L23</f>
        <v>12</v>
      </c>
      <c r="M26" s="42">
        <f>+M6+M8+M11+M13+M17+M19+M21+M23</f>
        <v>13</v>
      </c>
      <c r="N26" s="41">
        <f>+O26+P26</f>
        <v>1</v>
      </c>
      <c r="O26" s="10">
        <f>+O6+O8+O11+O13+O17+O19+O21+O23</f>
        <v>1</v>
      </c>
      <c r="P26" s="42">
        <f>+P6+P8+P11+P13+P17+P19+P21+P23</f>
        <v>0</v>
      </c>
      <c r="Q26" s="41">
        <f>+R26+S26</f>
        <v>0</v>
      </c>
      <c r="R26" s="10">
        <f>+R6+R8+R11+R13+R17+R19+R21+R23</f>
        <v>0</v>
      </c>
      <c r="S26" s="42">
        <f>+S6+S8+S11+S13+S17+S19+S21+S23</f>
        <v>0</v>
      </c>
      <c r="T26" s="41">
        <f>+U26+V26</f>
        <v>0</v>
      </c>
      <c r="U26" s="10">
        <f>+U6+U8+U11+U13+U17+U19+U21+U23</f>
        <v>0</v>
      </c>
      <c r="V26" s="42">
        <f>+V6+V8+V11+V13+V17+V19+V21+V23</f>
        <v>0</v>
      </c>
      <c r="W26" s="41">
        <f>+X26+Y26</f>
        <v>0</v>
      </c>
      <c r="X26" s="10">
        <f>+X6+X8+X11+X13+X17+X19+X21+X23</f>
        <v>0</v>
      </c>
      <c r="Y26" s="42">
        <f>+Y6+Y8+Y11+Y13+Y17+Y19+Y21+Y23</f>
        <v>0</v>
      </c>
      <c r="Z26" s="41">
        <f>+AA26+AB26</f>
        <v>2</v>
      </c>
      <c r="AA26" s="10">
        <f>+AA6+AA8+AA11+AA13+AA17+AA19+AA21+AA23</f>
        <v>2</v>
      </c>
      <c r="AB26" s="42">
        <f>+AB6+AB8+AB11+AB13+AB17+AB19+AB21+AB23</f>
        <v>0</v>
      </c>
      <c r="AC26" s="41">
        <f>+AD26+AE26</f>
        <v>0</v>
      </c>
      <c r="AD26" s="10">
        <f>+AD6+AD8+AD11+AD13+AD17+AD19+AD21+AD23</f>
        <v>0</v>
      </c>
      <c r="AE26" s="42">
        <f>+AE6+AE8+AE11+AE13+AE17+AE19+AE21+AE23</f>
        <v>0</v>
      </c>
      <c r="AF26" s="41">
        <f>+AG26+AH26</f>
        <v>2</v>
      </c>
      <c r="AG26" s="10">
        <f>+AG6+AG8+AG11+AG13+AG17+AG19+AG21+AG23</f>
        <v>2</v>
      </c>
      <c r="AH26" s="42">
        <f>+AH6+AH8+AH11+AH13+AH17+AH19+AH21+AH23</f>
        <v>0</v>
      </c>
    </row>
    <row r="27" spans="1:34" ht="15">
      <c r="A27" s="21" t="s">
        <v>48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5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</sheetData>
  <sheetProtection/>
  <mergeCells count="26">
    <mergeCell ref="W4:Y4"/>
    <mergeCell ref="Z4:AB4"/>
    <mergeCell ref="AC4:AE4"/>
    <mergeCell ref="AF4:AH4"/>
    <mergeCell ref="A28:AH28"/>
    <mergeCell ref="A29:AH29"/>
    <mergeCell ref="Z3:AB3"/>
    <mergeCell ref="AC3:AE3"/>
    <mergeCell ref="AF3:AH3"/>
    <mergeCell ref="B4:D4"/>
    <mergeCell ref="E4:G4"/>
    <mergeCell ref="H4:J4"/>
    <mergeCell ref="K4:M4"/>
    <mergeCell ref="N4:P4"/>
    <mergeCell ref="Q4:S4"/>
    <mergeCell ref="T4:V4"/>
    <mergeCell ref="A1:AH1"/>
    <mergeCell ref="A2:AH2"/>
    <mergeCell ref="B3:D3"/>
    <mergeCell ref="E3:G3"/>
    <mergeCell ref="H3:J3"/>
    <mergeCell ref="K3:M3"/>
    <mergeCell ref="N3:P3"/>
    <mergeCell ref="Q3:S3"/>
    <mergeCell ref="T3:V3"/>
    <mergeCell ref="W3:Y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1">
      <selection activeCell="J33" sqref="J33"/>
    </sheetView>
  </sheetViews>
  <sheetFormatPr defaultColWidth="11.421875" defaultRowHeight="15"/>
  <cols>
    <col min="1" max="1" width="19.00390625" style="0" customWidth="1"/>
    <col min="2" max="31" width="4.57421875" style="0" customWidth="1"/>
    <col min="33" max="33" width="18.7109375" style="0" customWidth="1"/>
  </cols>
  <sheetData>
    <row r="1" spans="1:31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6.5" thickBot="1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s="3" customFormat="1" ht="19.5" customHeight="1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  <c r="K3" s="60" t="s">
        <v>6</v>
      </c>
      <c r="L3" s="61"/>
      <c r="M3" s="62"/>
      <c r="N3" s="60" t="s">
        <v>7</v>
      </c>
      <c r="O3" s="61"/>
      <c r="P3" s="62"/>
      <c r="Q3" s="60" t="s">
        <v>8</v>
      </c>
      <c r="R3" s="61"/>
      <c r="S3" s="62"/>
      <c r="T3" s="60" t="s">
        <v>9</v>
      </c>
      <c r="U3" s="61"/>
      <c r="V3" s="62"/>
      <c r="W3" s="60" t="s">
        <v>10</v>
      </c>
      <c r="X3" s="61"/>
      <c r="Y3" s="62"/>
      <c r="Z3" s="2" t="s">
        <v>11</v>
      </c>
      <c r="AA3" s="2"/>
      <c r="AB3" s="2"/>
      <c r="AC3" s="60" t="s">
        <v>7</v>
      </c>
      <c r="AD3" s="61"/>
      <c r="AE3" s="62"/>
    </row>
    <row r="4" spans="1:31" s="3" customFormat="1" ht="19.5" customHeight="1" thickBot="1">
      <c r="A4" s="4" t="s">
        <v>12</v>
      </c>
      <c r="B4" s="63" t="s">
        <v>13</v>
      </c>
      <c r="C4" s="64"/>
      <c r="D4" s="65"/>
      <c r="E4" s="63" t="s">
        <v>14</v>
      </c>
      <c r="F4" s="64"/>
      <c r="G4" s="65"/>
      <c r="H4" s="63" t="s">
        <v>15</v>
      </c>
      <c r="I4" s="64"/>
      <c r="J4" s="65"/>
      <c r="K4" s="63" t="s">
        <v>16</v>
      </c>
      <c r="L4" s="64"/>
      <c r="M4" s="65"/>
      <c r="N4" s="8" t="s">
        <v>17</v>
      </c>
      <c r="O4" s="8"/>
      <c r="P4" s="8"/>
      <c r="Q4" s="63" t="s">
        <v>18</v>
      </c>
      <c r="R4" s="64"/>
      <c r="S4" s="65"/>
      <c r="T4" s="63" t="s">
        <v>19</v>
      </c>
      <c r="U4" s="64"/>
      <c r="V4" s="65"/>
      <c r="W4" s="63" t="s">
        <v>20</v>
      </c>
      <c r="X4" s="64"/>
      <c r="Y4" s="65"/>
      <c r="Z4" s="63" t="s">
        <v>21</v>
      </c>
      <c r="AA4" s="64"/>
      <c r="AB4" s="65"/>
      <c r="AC4" s="63" t="s">
        <v>22</v>
      </c>
      <c r="AD4" s="64"/>
      <c r="AE4" s="65"/>
    </row>
    <row r="5" spans="1:31" s="3" customFormat="1" ht="19.5" customHeight="1" thickBot="1">
      <c r="A5" s="9"/>
      <c r="B5" s="5" t="s">
        <v>23</v>
      </c>
      <c r="C5" s="10" t="s">
        <v>24</v>
      </c>
      <c r="D5" s="7" t="s">
        <v>25</v>
      </c>
      <c r="E5" s="6" t="s">
        <v>23</v>
      </c>
      <c r="F5" s="10" t="s">
        <v>24</v>
      </c>
      <c r="G5" s="6" t="s">
        <v>25</v>
      </c>
      <c r="H5" s="5" t="s">
        <v>23</v>
      </c>
      <c r="I5" s="10" t="s">
        <v>24</v>
      </c>
      <c r="J5" s="7" t="s">
        <v>25</v>
      </c>
      <c r="K5" s="5" t="s">
        <v>23</v>
      </c>
      <c r="L5" s="10" t="s">
        <v>24</v>
      </c>
      <c r="M5" s="7" t="s">
        <v>25</v>
      </c>
      <c r="N5" s="6" t="s">
        <v>23</v>
      </c>
      <c r="O5" s="10" t="s">
        <v>24</v>
      </c>
      <c r="P5" s="6" t="s">
        <v>25</v>
      </c>
      <c r="Q5" s="5" t="s">
        <v>23</v>
      </c>
      <c r="R5" s="10" t="s">
        <v>24</v>
      </c>
      <c r="S5" s="7" t="s">
        <v>25</v>
      </c>
      <c r="T5" s="6" t="s">
        <v>23</v>
      </c>
      <c r="U5" s="10" t="s">
        <v>24</v>
      </c>
      <c r="V5" s="6" t="s">
        <v>25</v>
      </c>
      <c r="W5" s="5" t="s">
        <v>23</v>
      </c>
      <c r="X5" s="10" t="s">
        <v>24</v>
      </c>
      <c r="Y5" s="7" t="s">
        <v>25</v>
      </c>
      <c r="Z5" s="6" t="s">
        <v>23</v>
      </c>
      <c r="AA5" s="10" t="s">
        <v>24</v>
      </c>
      <c r="AB5" s="6" t="s">
        <v>25</v>
      </c>
      <c r="AC5" s="5" t="s">
        <v>23</v>
      </c>
      <c r="AD5" s="10" t="s">
        <v>24</v>
      </c>
      <c r="AE5" s="7" t="s">
        <v>26</v>
      </c>
    </row>
    <row r="6" spans="1:31" s="20" customFormat="1" ht="19.5" customHeight="1">
      <c r="A6" s="13" t="s">
        <v>29</v>
      </c>
      <c r="B6" s="14">
        <f>+B7</f>
        <v>201</v>
      </c>
      <c r="C6" s="15">
        <f>+C7</f>
        <v>145</v>
      </c>
      <c r="D6" s="16">
        <f>+D7</f>
        <v>56</v>
      </c>
      <c r="E6" s="17">
        <f aca="true" t="shared" si="0" ref="E6:E24">SUM(F6:G6)</f>
        <v>198</v>
      </c>
      <c r="F6" s="15">
        <f>+F7</f>
        <v>143</v>
      </c>
      <c r="G6" s="18">
        <f>+G7</f>
        <v>55</v>
      </c>
      <c r="H6" s="19">
        <f aca="true" t="shared" si="1" ref="H6:H24">SUM(I6+J6)</f>
        <v>0</v>
      </c>
      <c r="I6" s="15">
        <f>+I7</f>
        <v>0</v>
      </c>
      <c r="J6" s="16">
        <f>+J7</f>
        <v>0</v>
      </c>
      <c r="K6" s="14">
        <f>SUM(L6+M6)</f>
        <v>3</v>
      </c>
      <c r="L6" s="15">
        <f>+L7</f>
        <v>2</v>
      </c>
      <c r="M6" s="16">
        <f>+M7</f>
        <v>1</v>
      </c>
      <c r="N6" s="18">
        <f aca="true" t="shared" si="2" ref="N6:N17">+O6+P6</f>
        <v>0</v>
      </c>
      <c r="O6" s="15">
        <f>+O7</f>
        <v>0</v>
      </c>
      <c r="P6" s="18">
        <f>+P7</f>
        <v>0</v>
      </c>
      <c r="Q6" s="14">
        <f aca="true" t="shared" si="3" ref="Q6:Q24">+R6+S6</f>
        <v>0</v>
      </c>
      <c r="R6" s="15">
        <f>+R7</f>
        <v>0</v>
      </c>
      <c r="S6" s="16">
        <f>+S7</f>
        <v>0</v>
      </c>
      <c r="T6" s="14">
        <f aca="true" t="shared" si="4" ref="T6:T24">+U6+V6</f>
        <v>0</v>
      </c>
      <c r="U6" s="15">
        <f>+U7</f>
        <v>0</v>
      </c>
      <c r="V6" s="16">
        <f>+V7</f>
        <v>0</v>
      </c>
      <c r="W6" s="14">
        <f aca="true" t="shared" si="5" ref="W6:W24">+X6+Y6</f>
        <v>0</v>
      </c>
      <c r="X6" s="15">
        <f>+X7</f>
        <v>0</v>
      </c>
      <c r="Y6" s="16">
        <f>+Y7</f>
        <v>0</v>
      </c>
      <c r="Z6" s="14">
        <f>+AA6+AB6</f>
        <v>0</v>
      </c>
      <c r="AA6" s="15">
        <f>+AA7</f>
        <v>0</v>
      </c>
      <c r="AB6" s="16">
        <f>+AB7</f>
        <v>0</v>
      </c>
      <c r="AC6" s="14">
        <f aca="true" t="shared" si="6" ref="AC6:AC24">+AD6+AE6</f>
        <v>0</v>
      </c>
      <c r="AD6" s="15">
        <f>+AD7</f>
        <v>0</v>
      </c>
      <c r="AE6" s="16">
        <f>+AE7</f>
        <v>0</v>
      </c>
    </row>
    <row r="7" spans="1:31" s="22" customFormat="1" ht="19.5" customHeight="1">
      <c r="A7" s="24" t="s">
        <v>29</v>
      </c>
      <c r="B7" s="25">
        <f>SUM(C7:D7)</f>
        <v>201</v>
      </c>
      <c r="C7" s="26">
        <f>+F7+I7+L7+O7+R7+U7+X7+AA7+AD7</f>
        <v>145</v>
      </c>
      <c r="D7" s="27">
        <f>+G7+J7+M7+P7+S7+V7+Y7+AB7+AE7</f>
        <v>56</v>
      </c>
      <c r="E7" s="28">
        <f t="shared" si="0"/>
        <v>198</v>
      </c>
      <c r="F7" s="26">
        <v>143</v>
      </c>
      <c r="G7" s="28">
        <v>55</v>
      </c>
      <c r="H7" s="25">
        <f t="shared" si="1"/>
        <v>0</v>
      </c>
      <c r="I7" s="26">
        <v>0</v>
      </c>
      <c r="J7" s="27">
        <v>0</v>
      </c>
      <c r="K7" s="25">
        <f aca="true" t="shared" si="7" ref="K7:K24">+L7+M7</f>
        <v>3</v>
      </c>
      <c r="L7" s="26">
        <v>2</v>
      </c>
      <c r="M7" s="27">
        <v>1</v>
      </c>
      <c r="N7" s="28">
        <f t="shared" si="2"/>
        <v>0</v>
      </c>
      <c r="O7" s="26">
        <v>0</v>
      </c>
      <c r="P7" s="28">
        <v>0</v>
      </c>
      <c r="Q7" s="25">
        <f t="shared" si="3"/>
        <v>0</v>
      </c>
      <c r="R7" s="26">
        <v>0</v>
      </c>
      <c r="S7" s="27">
        <v>0</v>
      </c>
      <c r="T7" s="25">
        <f t="shared" si="4"/>
        <v>0</v>
      </c>
      <c r="U7" s="26">
        <v>0</v>
      </c>
      <c r="V7" s="27">
        <v>0</v>
      </c>
      <c r="W7" s="25">
        <f t="shared" si="5"/>
        <v>0</v>
      </c>
      <c r="X7" s="26">
        <v>0</v>
      </c>
      <c r="Y7" s="27">
        <v>0</v>
      </c>
      <c r="Z7" s="25">
        <v>0</v>
      </c>
      <c r="AA7" s="26">
        <v>0</v>
      </c>
      <c r="AB7" s="27">
        <v>0</v>
      </c>
      <c r="AC7" s="25">
        <f t="shared" si="6"/>
        <v>0</v>
      </c>
      <c r="AD7" s="26">
        <v>0</v>
      </c>
      <c r="AE7" s="27">
        <v>0</v>
      </c>
    </row>
    <row r="8" spans="1:33" s="3" customFormat="1" ht="19.5" customHeight="1">
      <c r="A8" s="29" t="s">
        <v>31</v>
      </c>
      <c r="B8" s="30">
        <f>SUM(B9:B10)</f>
        <v>334</v>
      </c>
      <c r="C8" s="31">
        <f>SUM(C9:C10)</f>
        <v>167</v>
      </c>
      <c r="D8" s="32">
        <f>SUM(D9:D10)</f>
        <v>167</v>
      </c>
      <c r="E8" s="33">
        <f t="shared" si="0"/>
        <v>317</v>
      </c>
      <c r="F8" s="31">
        <f>SUM(F9:F10)</f>
        <v>157</v>
      </c>
      <c r="G8" s="33">
        <f>SUM(G9:G10)</f>
        <v>160</v>
      </c>
      <c r="H8" s="34">
        <f t="shared" si="1"/>
        <v>4</v>
      </c>
      <c r="I8" s="31">
        <f>SUM(I9:I10)</f>
        <v>1</v>
      </c>
      <c r="J8" s="32">
        <f>SUM(J9:J10)</f>
        <v>3</v>
      </c>
      <c r="K8" s="30">
        <f t="shared" si="7"/>
        <v>3</v>
      </c>
      <c r="L8" s="31">
        <f>SUM(L9:L10)</f>
        <v>0</v>
      </c>
      <c r="M8" s="32">
        <f>SUM(M9:M10)</f>
        <v>3</v>
      </c>
      <c r="N8" s="33">
        <f t="shared" si="2"/>
        <v>9</v>
      </c>
      <c r="O8" s="31">
        <f>SUM(O9:O10)</f>
        <v>8</v>
      </c>
      <c r="P8" s="33">
        <f>SUM(P9:P10)</f>
        <v>1</v>
      </c>
      <c r="Q8" s="30">
        <f t="shared" si="3"/>
        <v>0</v>
      </c>
      <c r="R8" s="31">
        <f>SUM(R9:R10)</f>
        <v>0</v>
      </c>
      <c r="S8" s="32">
        <f>SUM(S9:S10)</f>
        <v>0</v>
      </c>
      <c r="T8" s="30">
        <f t="shared" si="4"/>
        <v>0</v>
      </c>
      <c r="U8" s="31">
        <f>SUM(U9:U10)</f>
        <v>0</v>
      </c>
      <c r="V8" s="32">
        <f>SUM(V9:V10)</f>
        <v>0</v>
      </c>
      <c r="W8" s="30">
        <f t="shared" si="5"/>
        <v>0</v>
      </c>
      <c r="X8" s="31">
        <f>SUM(X9:X10)</f>
        <v>0</v>
      </c>
      <c r="Y8" s="32">
        <f>SUM(Y9:Y10)</f>
        <v>0</v>
      </c>
      <c r="Z8" s="30">
        <f aca="true" t="shared" si="8" ref="Z8:Z24">+AA8+AB8</f>
        <v>1</v>
      </c>
      <c r="AA8" s="31">
        <f>SUM(AA9:AA10)</f>
        <v>1</v>
      </c>
      <c r="AB8" s="32">
        <f>SUM(AB9:AB10)</f>
        <v>0</v>
      </c>
      <c r="AC8" s="30">
        <f t="shared" si="6"/>
        <v>0</v>
      </c>
      <c r="AD8" s="31">
        <f>SUM(AD9:AD10)</f>
        <v>0</v>
      </c>
      <c r="AE8" s="32">
        <f>SUM(AE9:AE10)</f>
        <v>0</v>
      </c>
      <c r="AG8" s="21"/>
    </row>
    <row r="9" spans="1:33" s="22" customFormat="1" ht="19.5" customHeight="1">
      <c r="A9" s="24" t="s">
        <v>30</v>
      </c>
      <c r="B9" s="25">
        <f>+C9+D9</f>
        <v>137</v>
      </c>
      <c r="C9" s="26">
        <f>+F9+I9+L9+O9+R9+U9+X9+AA9+AD9</f>
        <v>62</v>
      </c>
      <c r="D9" s="27">
        <f>+G9+J9+M9+P9+S9+V9+Y9+AB9+AE9</f>
        <v>75</v>
      </c>
      <c r="E9" s="28">
        <f t="shared" si="0"/>
        <v>134</v>
      </c>
      <c r="F9" s="26">
        <v>61</v>
      </c>
      <c r="G9" s="28">
        <v>73</v>
      </c>
      <c r="H9" s="25">
        <f t="shared" si="1"/>
        <v>1</v>
      </c>
      <c r="I9" s="26">
        <v>0</v>
      </c>
      <c r="J9" s="27">
        <v>1</v>
      </c>
      <c r="K9" s="25">
        <f t="shared" si="7"/>
        <v>1</v>
      </c>
      <c r="L9" s="26">
        <v>0</v>
      </c>
      <c r="M9" s="27">
        <v>1</v>
      </c>
      <c r="N9" s="28">
        <f t="shared" si="2"/>
        <v>1</v>
      </c>
      <c r="O9" s="26">
        <v>1</v>
      </c>
      <c r="P9" s="28">
        <v>0</v>
      </c>
      <c r="Q9" s="25">
        <f t="shared" si="3"/>
        <v>0</v>
      </c>
      <c r="R9" s="26">
        <v>0</v>
      </c>
      <c r="S9" s="27">
        <v>0</v>
      </c>
      <c r="T9" s="25">
        <f t="shared" si="4"/>
        <v>0</v>
      </c>
      <c r="U9" s="26">
        <v>0</v>
      </c>
      <c r="V9" s="27">
        <v>0</v>
      </c>
      <c r="W9" s="25">
        <f t="shared" si="5"/>
        <v>0</v>
      </c>
      <c r="X9" s="26">
        <v>0</v>
      </c>
      <c r="Y9" s="27">
        <v>0</v>
      </c>
      <c r="Z9" s="25">
        <f t="shared" si="8"/>
        <v>0</v>
      </c>
      <c r="AA9" s="26">
        <v>0</v>
      </c>
      <c r="AB9" s="27">
        <v>0</v>
      </c>
      <c r="AC9" s="25">
        <f t="shared" si="6"/>
        <v>0</v>
      </c>
      <c r="AD9" s="26">
        <v>0</v>
      </c>
      <c r="AE9" s="27">
        <v>0</v>
      </c>
      <c r="AG9" s="21"/>
    </row>
    <row r="10" spans="1:33" s="22" customFormat="1" ht="19.5" customHeight="1">
      <c r="A10" s="24" t="s">
        <v>32</v>
      </c>
      <c r="B10" s="25">
        <f>+C10+D10</f>
        <v>197</v>
      </c>
      <c r="C10" s="26">
        <f>+F10+I10+L10+O10+R10+U10+X10+AA10+AD10</f>
        <v>105</v>
      </c>
      <c r="D10" s="27">
        <f>+G10+J10+M10+P10+S10+V10+Y10+AB10+AE10</f>
        <v>92</v>
      </c>
      <c r="E10" s="28">
        <f t="shared" si="0"/>
        <v>183</v>
      </c>
      <c r="F10" s="26">
        <v>96</v>
      </c>
      <c r="G10" s="28">
        <v>87</v>
      </c>
      <c r="H10" s="25">
        <f t="shared" si="1"/>
        <v>3</v>
      </c>
      <c r="I10" s="26">
        <v>1</v>
      </c>
      <c r="J10" s="27">
        <v>2</v>
      </c>
      <c r="K10" s="25">
        <f t="shared" si="7"/>
        <v>2</v>
      </c>
      <c r="L10" s="26">
        <v>0</v>
      </c>
      <c r="M10" s="27">
        <v>2</v>
      </c>
      <c r="N10" s="28">
        <f t="shared" si="2"/>
        <v>8</v>
      </c>
      <c r="O10" s="26">
        <v>7</v>
      </c>
      <c r="P10" s="28">
        <v>1</v>
      </c>
      <c r="Q10" s="25">
        <f t="shared" si="3"/>
        <v>0</v>
      </c>
      <c r="R10" s="26">
        <v>0</v>
      </c>
      <c r="S10" s="27">
        <v>0</v>
      </c>
      <c r="T10" s="25">
        <f t="shared" si="4"/>
        <v>0</v>
      </c>
      <c r="U10" s="26">
        <v>0</v>
      </c>
      <c r="V10" s="27">
        <v>0</v>
      </c>
      <c r="W10" s="25">
        <f t="shared" si="5"/>
        <v>0</v>
      </c>
      <c r="X10" s="26">
        <v>0</v>
      </c>
      <c r="Y10" s="27">
        <v>0</v>
      </c>
      <c r="Z10" s="25">
        <f t="shared" si="8"/>
        <v>1</v>
      </c>
      <c r="AA10" s="26">
        <v>1</v>
      </c>
      <c r="AB10" s="27">
        <v>0</v>
      </c>
      <c r="AC10" s="25">
        <f t="shared" si="6"/>
        <v>0</v>
      </c>
      <c r="AD10" s="26">
        <v>0</v>
      </c>
      <c r="AE10" s="27">
        <v>0</v>
      </c>
      <c r="AG10" s="21"/>
    </row>
    <row r="11" spans="1:33" s="3" customFormat="1" ht="19.5" customHeight="1">
      <c r="A11" s="35" t="s">
        <v>35</v>
      </c>
      <c r="B11" s="30">
        <f>+B12</f>
        <v>75</v>
      </c>
      <c r="C11" s="31">
        <f>+C12</f>
        <v>42</v>
      </c>
      <c r="D11" s="32">
        <f>+D12</f>
        <v>33</v>
      </c>
      <c r="E11" s="33">
        <f t="shared" si="0"/>
        <v>73</v>
      </c>
      <c r="F11" s="31">
        <f>+F12</f>
        <v>42</v>
      </c>
      <c r="G11" s="33">
        <f>+G12</f>
        <v>31</v>
      </c>
      <c r="H11" s="34">
        <f t="shared" si="1"/>
        <v>1</v>
      </c>
      <c r="I11" s="31">
        <f>+I12</f>
        <v>0</v>
      </c>
      <c r="J11" s="32">
        <f>+J12</f>
        <v>1</v>
      </c>
      <c r="K11" s="30">
        <f t="shared" si="7"/>
        <v>0</v>
      </c>
      <c r="L11" s="31">
        <f>+L12</f>
        <v>0</v>
      </c>
      <c r="M11" s="32">
        <f>SUM(M12)</f>
        <v>0</v>
      </c>
      <c r="N11" s="33">
        <f t="shared" si="2"/>
        <v>1</v>
      </c>
      <c r="O11" s="31">
        <f>+O12</f>
        <v>0</v>
      </c>
      <c r="P11" s="33">
        <f>+P12</f>
        <v>1</v>
      </c>
      <c r="Q11" s="30">
        <f t="shared" si="3"/>
        <v>0</v>
      </c>
      <c r="R11" s="31">
        <f>+R12</f>
        <v>0</v>
      </c>
      <c r="S11" s="32">
        <f>+S12</f>
        <v>0</v>
      </c>
      <c r="T11" s="30">
        <f t="shared" si="4"/>
        <v>0</v>
      </c>
      <c r="U11" s="31">
        <f>+U12</f>
        <v>0</v>
      </c>
      <c r="V11" s="32">
        <f>+V12</f>
        <v>0</v>
      </c>
      <c r="W11" s="30">
        <f t="shared" si="5"/>
        <v>0</v>
      </c>
      <c r="X11" s="31">
        <f>+X12</f>
        <v>0</v>
      </c>
      <c r="Y11" s="32">
        <f>+Y12</f>
        <v>0</v>
      </c>
      <c r="Z11" s="30">
        <f t="shared" si="8"/>
        <v>0</v>
      </c>
      <c r="AA11" s="31">
        <f>+AA12</f>
        <v>0</v>
      </c>
      <c r="AB11" s="32">
        <f>+AB12</f>
        <v>0</v>
      </c>
      <c r="AC11" s="30">
        <f t="shared" si="6"/>
        <v>0</v>
      </c>
      <c r="AD11" s="31">
        <f>+AD12</f>
        <v>0</v>
      </c>
      <c r="AE11" s="32">
        <f>+AE12</f>
        <v>0</v>
      </c>
      <c r="AG11" s="21"/>
    </row>
    <row r="12" spans="1:33" s="22" customFormat="1" ht="19.5" customHeight="1">
      <c r="A12" s="24" t="s">
        <v>33</v>
      </c>
      <c r="B12" s="25">
        <f>+C12+D12</f>
        <v>75</v>
      </c>
      <c r="C12" s="26">
        <f>+F12+I12+L12+O12+R12+U12+X12+AA12+AD12</f>
        <v>42</v>
      </c>
      <c r="D12" s="27">
        <f>+G12+J12+M12+P12+S12+V12+Y12+AB12+AE12</f>
        <v>33</v>
      </c>
      <c r="E12" s="28">
        <f t="shared" si="0"/>
        <v>73</v>
      </c>
      <c r="F12" s="26">
        <v>42</v>
      </c>
      <c r="G12" s="28">
        <v>31</v>
      </c>
      <c r="H12" s="25">
        <f t="shared" si="1"/>
        <v>1</v>
      </c>
      <c r="I12" s="26">
        <v>0</v>
      </c>
      <c r="J12" s="27">
        <v>1</v>
      </c>
      <c r="K12" s="25">
        <f t="shared" si="7"/>
        <v>0</v>
      </c>
      <c r="L12" s="26">
        <v>0</v>
      </c>
      <c r="M12" s="27">
        <v>0</v>
      </c>
      <c r="N12" s="28">
        <f t="shared" si="2"/>
        <v>1</v>
      </c>
      <c r="O12" s="26">
        <v>0</v>
      </c>
      <c r="P12" s="28">
        <v>1</v>
      </c>
      <c r="Q12" s="25">
        <f t="shared" si="3"/>
        <v>0</v>
      </c>
      <c r="R12" s="26">
        <v>0</v>
      </c>
      <c r="S12" s="27">
        <v>0</v>
      </c>
      <c r="T12" s="25">
        <f t="shared" si="4"/>
        <v>0</v>
      </c>
      <c r="U12" s="26">
        <v>0</v>
      </c>
      <c r="V12" s="27">
        <v>0</v>
      </c>
      <c r="W12" s="25">
        <f t="shared" si="5"/>
        <v>0</v>
      </c>
      <c r="X12" s="26">
        <v>0</v>
      </c>
      <c r="Y12" s="27">
        <v>0</v>
      </c>
      <c r="Z12" s="25">
        <f t="shared" si="8"/>
        <v>0</v>
      </c>
      <c r="AA12" s="26">
        <v>0</v>
      </c>
      <c r="AB12" s="27">
        <v>0</v>
      </c>
      <c r="AC12" s="25">
        <f t="shared" si="6"/>
        <v>0</v>
      </c>
      <c r="AD12" s="26">
        <v>0</v>
      </c>
      <c r="AE12" s="27">
        <v>0</v>
      </c>
      <c r="AG12" s="21"/>
    </row>
    <row r="13" spans="1:33" s="3" customFormat="1" ht="19.5" customHeight="1">
      <c r="A13" s="35" t="s">
        <v>38</v>
      </c>
      <c r="B13" s="30">
        <f>SUM(B14:B16)</f>
        <v>420</v>
      </c>
      <c r="C13" s="31">
        <f>SUM(C14:C16)</f>
        <v>246</v>
      </c>
      <c r="D13" s="32">
        <f>SUM(D14:D16)</f>
        <v>174</v>
      </c>
      <c r="E13" s="33">
        <f t="shared" si="0"/>
        <v>405</v>
      </c>
      <c r="F13" s="31">
        <f>SUM(F14:F16)</f>
        <v>242</v>
      </c>
      <c r="G13" s="33">
        <f>SUM(G14:G16)</f>
        <v>163</v>
      </c>
      <c r="H13" s="34">
        <f t="shared" si="1"/>
        <v>9</v>
      </c>
      <c r="I13" s="31">
        <f>SUM(I14:I16)</f>
        <v>2</v>
      </c>
      <c r="J13" s="32">
        <f>SUM(J14:J16)</f>
        <v>7</v>
      </c>
      <c r="K13" s="30">
        <f t="shared" si="7"/>
        <v>4</v>
      </c>
      <c r="L13" s="31">
        <f>SUM(L14:L16)</f>
        <v>1</v>
      </c>
      <c r="M13" s="32">
        <f>SUM(M14:M16)</f>
        <v>3</v>
      </c>
      <c r="N13" s="33">
        <f t="shared" si="2"/>
        <v>0</v>
      </c>
      <c r="O13" s="31">
        <f>SUM(O14:O16)</f>
        <v>0</v>
      </c>
      <c r="P13" s="33">
        <f>SUM(P14:P16)</f>
        <v>0</v>
      </c>
      <c r="Q13" s="30">
        <f t="shared" si="3"/>
        <v>1</v>
      </c>
      <c r="R13" s="31">
        <f>SUM(R14:R16)</f>
        <v>1</v>
      </c>
      <c r="S13" s="32">
        <f>SUM(S14:S16)</f>
        <v>0</v>
      </c>
      <c r="T13" s="30">
        <f t="shared" si="4"/>
        <v>0</v>
      </c>
      <c r="U13" s="31">
        <f>SUM(U14:U16)</f>
        <v>0</v>
      </c>
      <c r="V13" s="32">
        <f>SUM(V14:V16)</f>
        <v>0</v>
      </c>
      <c r="W13" s="30">
        <f t="shared" si="5"/>
        <v>0</v>
      </c>
      <c r="X13" s="31">
        <f>SUM(X14:X16)</f>
        <v>0</v>
      </c>
      <c r="Y13" s="32">
        <f>SUM(Y14:Y16)</f>
        <v>0</v>
      </c>
      <c r="Z13" s="30">
        <f t="shared" si="8"/>
        <v>0</v>
      </c>
      <c r="AA13" s="31">
        <f>SUM(AA14:AA16)</f>
        <v>0</v>
      </c>
      <c r="AB13" s="32">
        <f>SUM(AB14:AB16)</f>
        <v>0</v>
      </c>
      <c r="AC13" s="30">
        <f t="shared" si="6"/>
        <v>1</v>
      </c>
      <c r="AD13" s="31">
        <f>SUM(AD14:AD16)</f>
        <v>0</v>
      </c>
      <c r="AE13" s="32">
        <f>SUM(AE14:AE16)</f>
        <v>1</v>
      </c>
      <c r="AG13" s="21"/>
    </row>
    <row r="14" spans="1:33" s="22" customFormat="1" ht="19.5" customHeight="1">
      <c r="A14" s="24" t="s">
        <v>34</v>
      </c>
      <c r="B14" s="25">
        <f>+C14+D14</f>
        <v>96</v>
      </c>
      <c r="C14" s="26">
        <f aca="true" t="shared" si="9" ref="C14:D16">+F14+I14+L14+O14+R14+U14+X14+AA14+AD14</f>
        <v>52</v>
      </c>
      <c r="D14" s="27">
        <f t="shared" si="9"/>
        <v>44</v>
      </c>
      <c r="E14" s="28">
        <f t="shared" si="0"/>
        <v>92</v>
      </c>
      <c r="F14" s="26">
        <v>50</v>
      </c>
      <c r="G14" s="28">
        <v>42</v>
      </c>
      <c r="H14" s="25">
        <f t="shared" si="1"/>
        <v>3</v>
      </c>
      <c r="I14" s="26">
        <v>2</v>
      </c>
      <c r="J14" s="27">
        <v>1</v>
      </c>
      <c r="K14" s="25">
        <f t="shared" si="7"/>
        <v>1</v>
      </c>
      <c r="L14" s="26">
        <v>0</v>
      </c>
      <c r="M14" s="27">
        <v>1</v>
      </c>
      <c r="N14" s="28">
        <f t="shared" si="2"/>
        <v>0</v>
      </c>
      <c r="O14" s="26">
        <v>0</v>
      </c>
      <c r="P14" s="28">
        <v>0</v>
      </c>
      <c r="Q14" s="25">
        <f t="shared" si="3"/>
        <v>0</v>
      </c>
      <c r="R14" s="26">
        <v>0</v>
      </c>
      <c r="S14" s="27">
        <v>0</v>
      </c>
      <c r="T14" s="25">
        <f t="shared" si="4"/>
        <v>0</v>
      </c>
      <c r="U14" s="26">
        <v>0</v>
      </c>
      <c r="V14" s="27">
        <v>0</v>
      </c>
      <c r="W14" s="25">
        <f t="shared" si="5"/>
        <v>0</v>
      </c>
      <c r="X14" s="26">
        <v>0</v>
      </c>
      <c r="Y14" s="27">
        <v>0</v>
      </c>
      <c r="Z14" s="25">
        <f t="shared" si="8"/>
        <v>0</v>
      </c>
      <c r="AA14" s="26">
        <v>0</v>
      </c>
      <c r="AB14" s="27">
        <v>0</v>
      </c>
      <c r="AC14" s="25">
        <f t="shared" si="6"/>
        <v>0</v>
      </c>
      <c r="AD14" s="26">
        <v>0</v>
      </c>
      <c r="AE14" s="27">
        <v>0</v>
      </c>
      <c r="AG14" s="21"/>
    </row>
    <row r="15" spans="1:33" s="22" customFormat="1" ht="19.5" customHeight="1">
      <c r="A15" s="24" t="s">
        <v>41</v>
      </c>
      <c r="B15" s="25">
        <f>+C15+D15</f>
        <v>91</v>
      </c>
      <c r="C15" s="26">
        <f t="shared" si="9"/>
        <v>58</v>
      </c>
      <c r="D15" s="27">
        <f t="shared" si="9"/>
        <v>33</v>
      </c>
      <c r="E15" s="28">
        <f t="shared" si="0"/>
        <v>89</v>
      </c>
      <c r="F15" s="26">
        <v>58</v>
      </c>
      <c r="G15" s="28">
        <v>31</v>
      </c>
      <c r="H15" s="25">
        <f t="shared" si="1"/>
        <v>1</v>
      </c>
      <c r="I15" s="26">
        <v>0</v>
      </c>
      <c r="J15" s="27">
        <v>1</v>
      </c>
      <c r="K15" s="25">
        <f t="shared" si="7"/>
        <v>1</v>
      </c>
      <c r="L15" s="26">
        <v>0</v>
      </c>
      <c r="M15" s="27">
        <v>1</v>
      </c>
      <c r="N15" s="28">
        <f t="shared" si="2"/>
        <v>0</v>
      </c>
      <c r="O15" s="26">
        <v>0</v>
      </c>
      <c r="P15" s="28">
        <v>0</v>
      </c>
      <c r="Q15" s="25">
        <f t="shared" si="3"/>
        <v>0</v>
      </c>
      <c r="R15" s="26">
        <v>0</v>
      </c>
      <c r="S15" s="27">
        <v>0</v>
      </c>
      <c r="T15" s="25">
        <f t="shared" si="4"/>
        <v>0</v>
      </c>
      <c r="U15" s="26">
        <v>0</v>
      </c>
      <c r="V15" s="27">
        <v>0</v>
      </c>
      <c r="W15" s="25">
        <f t="shared" si="5"/>
        <v>0</v>
      </c>
      <c r="X15" s="26">
        <v>0</v>
      </c>
      <c r="Y15" s="27">
        <v>0</v>
      </c>
      <c r="Z15" s="25">
        <f t="shared" si="8"/>
        <v>0</v>
      </c>
      <c r="AA15" s="26">
        <v>0</v>
      </c>
      <c r="AB15" s="27">
        <v>0</v>
      </c>
      <c r="AC15" s="25">
        <f t="shared" si="6"/>
        <v>0</v>
      </c>
      <c r="AD15" s="26">
        <v>0</v>
      </c>
      <c r="AE15" s="27">
        <v>0</v>
      </c>
      <c r="AG15" s="21"/>
    </row>
    <row r="16" spans="1:33" s="22" customFormat="1" ht="19.5" customHeight="1">
      <c r="A16" s="24" t="s">
        <v>43</v>
      </c>
      <c r="B16" s="25">
        <f>+C16+D16</f>
        <v>233</v>
      </c>
      <c r="C16" s="26">
        <f t="shared" si="9"/>
        <v>136</v>
      </c>
      <c r="D16" s="27">
        <f t="shared" si="9"/>
        <v>97</v>
      </c>
      <c r="E16" s="28">
        <f t="shared" si="0"/>
        <v>224</v>
      </c>
      <c r="F16" s="26">
        <v>134</v>
      </c>
      <c r="G16" s="28">
        <v>90</v>
      </c>
      <c r="H16" s="25">
        <f t="shared" si="1"/>
        <v>5</v>
      </c>
      <c r="I16" s="26">
        <v>0</v>
      </c>
      <c r="J16" s="27">
        <v>5</v>
      </c>
      <c r="K16" s="25">
        <f t="shared" si="7"/>
        <v>2</v>
      </c>
      <c r="L16" s="26">
        <v>1</v>
      </c>
      <c r="M16" s="27">
        <v>1</v>
      </c>
      <c r="N16" s="28">
        <f t="shared" si="2"/>
        <v>0</v>
      </c>
      <c r="O16" s="26">
        <v>0</v>
      </c>
      <c r="P16" s="28">
        <v>0</v>
      </c>
      <c r="Q16" s="25">
        <f t="shared" si="3"/>
        <v>1</v>
      </c>
      <c r="R16" s="26">
        <v>1</v>
      </c>
      <c r="S16" s="27">
        <v>0</v>
      </c>
      <c r="T16" s="25">
        <f t="shared" si="4"/>
        <v>0</v>
      </c>
      <c r="U16" s="26">
        <v>0</v>
      </c>
      <c r="V16" s="27">
        <v>0</v>
      </c>
      <c r="W16" s="25">
        <f t="shared" si="5"/>
        <v>0</v>
      </c>
      <c r="X16" s="26">
        <v>0</v>
      </c>
      <c r="Y16" s="27">
        <v>0</v>
      </c>
      <c r="Z16" s="25">
        <f t="shared" si="8"/>
        <v>0</v>
      </c>
      <c r="AA16" s="26">
        <v>0</v>
      </c>
      <c r="AB16" s="27">
        <v>0</v>
      </c>
      <c r="AC16" s="25">
        <f t="shared" si="6"/>
        <v>1</v>
      </c>
      <c r="AD16" s="26">
        <v>0</v>
      </c>
      <c r="AE16" s="27">
        <v>1</v>
      </c>
      <c r="AG16" s="21"/>
    </row>
    <row r="17" spans="1:33" s="3" customFormat="1" ht="19.5" customHeight="1">
      <c r="A17" s="35" t="s">
        <v>45</v>
      </c>
      <c r="B17" s="30">
        <f>+B18</f>
        <v>55</v>
      </c>
      <c r="C17" s="31">
        <f>+C18</f>
        <v>42</v>
      </c>
      <c r="D17" s="32">
        <f>+D18</f>
        <v>13</v>
      </c>
      <c r="E17" s="33">
        <f t="shared" si="0"/>
        <v>54</v>
      </c>
      <c r="F17" s="31">
        <f>+F18</f>
        <v>41</v>
      </c>
      <c r="G17" s="33">
        <f>+G18</f>
        <v>13</v>
      </c>
      <c r="H17" s="34">
        <f t="shared" si="1"/>
        <v>0</v>
      </c>
      <c r="I17" s="31">
        <f>+I18</f>
        <v>0</v>
      </c>
      <c r="J17" s="32">
        <f>+J18</f>
        <v>0</v>
      </c>
      <c r="K17" s="30">
        <f t="shared" si="7"/>
        <v>1</v>
      </c>
      <c r="L17" s="31">
        <f>+L18</f>
        <v>1</v>
      </c>
      <c r="M17" s="32">
        <f>+M18</f>
        <v>0</v>
      </c>
      <c r="N17" s="33">
        <f t="shared" si="2"/>
        <v>0</v>
      </c>
      <c r="O17" s="31">
        <f>+O18</f>
        <v>0</v>
      </c>
      <c r="P17" s="33">
        <f>+P18</f>
        <v>0</v>
      </c>
      <c r="Q17" s="30">
        <f t="shared" si="3"/>
        <v>0</v>
      </c>
      <c r="R17" s="31">
        <f>+R18</f>
        <v>0</v>
      </c>
      <c r="S17" s="32">
        <f>+S18</f>
        <v>0</v>
      </c>
      <c r="T17" s="30">
        <f t="shared" si="4"/>
        <v>0</v>
      </c>
      <c r="U17" s="31">
        <f>+U18</f>
        <v>0</v>
      </c>
      <c r="V17" s="32">
        <f>+V18</f>
        <v>0</v>
      </c>
      <c r="W17" s="30">
        <f t="shared" si="5"/>
        <v>0</v>
      </c>
      <c r="X17" s="31">
        <f>+X18</f>
        <v>0</v>
      </c>
      <c r="Y17" s="32">
        <f>+Y18</f>
        <v>0</v>
      </c>
      <c r="Z17" s="30">
        <f t="shared" si="8"/>
        <v>0</v>
      </c>
      <c r="AA17" s="31">
        <f>+AA18</f>
        <v>0</v>
      </c>
      <c r="AB17" s="32">
        <f>+AB18</f>
        <v>0</v>
      </c>
      <c r="AC17" s="30">
        <f t="shared" si="6"/>
        <v>0</v>
      </c>
      <c r="AD17" s="31">
        <f>+AD18</f>
        <v>0</v>
      </c>
      <c r="AE17" s="32">
        <f>+AE18</f>
        <v>0</v>
      </c>
      <c r="AG17" s="21"/>
    </row>
    <row r="18" spans="1:33" s="22" customFormat="1" ht="19.5" customHeight="1">
      <c r="A18" s="24" t="s">
        <v>39</v>
      </c>
      <c r="B18" s="25">
        <f>+C18+D18</f>
        <v>55</v>
      </c>
      <c r="C18" s="26">
        <f>+F18+I18+L18+O18+R18+U18+X18+AA18+AD18</f>
        <v>42</v>
      </c>
      <c r="D18" s="27">
        <f>+G18+J18+M18+P18+S18+V18+Y18+AB18+AE18</f>
        <v>13</v>
      </c>
      <c r="E18" s="28">
        <f t="shared" si="0"/>
        <v>54</v>
      </c>
      <c r="F18" s="26">
        <v>41</v>
      </c>
      <c r="G18" s="28">
        <v>13</v>
      </c>
      <c r="H18" s="25">
        <f t="shared" si="1"/>
        <v>0</v>
      </c>
      <c r="I18" s="26">
        <v>0</v>
      </c>
      <c r="J18" s="27">
        <v>0</v>
      </c>
      <c r="K18" s="25">
        <f t="shared" si="7"/>
        <v>1</v>
      </c>
      <c r="L18" s="26">
        <v>1</v>
      </c>
      <c r="M18" s="27">
        <v>0</v>
      </c>
      <c r="N18" s="28">
        <v>0</v>
      </c>
      <c r="O18" s="26">
        <v>0</v>
      </c>
      <c r="P18" s="28">
        <v>0</v>
      </c>
      <c r="Q18" s="25">
        <f t="shared" si="3"/>
        <v>0</v>
      </c>
      <c r="R18" s="26">
        <v>0</v>
      </c>
      <c r="S18" s="27">
        <v>0</v>
      </c>
      <c r="T18" s="25">
        <f t="shared" si="4"/>
        <v>0</v>
      </c>
      <c r="U18" s="26">
        <v>0</v>
      </c>
      <c r="V18" s="27">
        <v>0</v>
      </c>
      <c r="W18" s="25">
        <f t="shared" si="5"/>
        <v>0</v>
      </c>
      <c r="X18" s="26">
        <v>0</v>
      </c>
      <c r="Y18" s="27">
        <v>0</v>
      </c>
      <c r="Z18" s="25">
        <f t="shared" si="8"/>
        <v>0</v>
      </c>
      <c r="AA18" s="26">
        <v>0</v>
      </c>
      <c r="AB18" s="27">
        <v>0</v>
      </c>
      <c r="AC18" s="25">
        <f t="shared" si="6"/>
        <v>0</v>
      </c>
      <c r="AD18" s="26">
        <v>0</v>
      </c>
      <c r="AE18" s="27">
        <v>0</v>
      </c>
      <c r="AG18" s="21"/>
    </row>
    <row r="19" spans="1:31" s="3" customFormat="1" ht="19.5" customHeight="1">
      <c r="A19" s="35" t="s">
        <v>46</v>
      </c>
      <c r="B19" s="30">
        <f>+B20</f>
        <v>279</v>
      </c>
      <c r="C19" s="31">
        <f>+C20</f>
        <v>130</v>
      </c>
      <c r="D19" s="32">
        <f>+D20</f>
        <v>149</v>
      </c>
      <c r="E19" s="33">
        <f t="shared" si="0"/>
        <v>272</v>
      </c>
      <c r="F19" s="31">
        <f>+F20</f>
        <v>128</v>
      </c>
      <c r="G19" s="33">
        <f>+G20</f>
        <v>144</v>
      </c>
      <c r="H19" s="34">
        <f t="shared" si="1"/>
        <v>3</v>
      </c>
      <c r="I19" s="31">
        <f>+I20</f>
        <v>1</v>
      </c>
      <c r="J19" s="32">
        <f>+J20</f>
        <v>2</v>
      </c>
      <c r="K19" s="30">
        <f t="shared" si="7"/>
        <v>4</v>
      </c>
      <c r="L19" s="31">
        <f>+L20</f>
        <v>1</v>
      </c>
      <c r="M19" s="32">
        <f>+M20</f>
        <v>3</v>
      </c>
      <c r="N19" s="33">
        <f aca="true" t="shared" si="10" ref="N19:N24">+O19+P19</f>
        <v>0</v>
      </c>
      <c r="O19" s="31">
        <f>+O20</f>
        <v>0</v>
      </c>
      <c r="P19" s="33">
        <f>+P20</f>
        <v>0</v>
      </c>
      <c r="Q19" s="30">
        <f t="shared" si="3"/>
        <v>0</v>
      </c>
      <c r="R19" s="31">
        <f>+R20</f>
        <v>0</v>
      </c>
      <c r="S19" s="32">
        <f>+S20</f>
        <v>0</v>
      </c>
      <c r="T19" s="30">
        <f t="shared" si="4"/>
        <v>0</v>
      </c>
      <c r="U19" s="31">
        <f>+U20</f>
        <v>0</v>
      </c>
      <c r="V19" s="32">
        <f>+V20</f>
        <v>0</v>
      </c>
      <c r="W19" s="30">
        <f t="shared" si="5"/>
        <v>0</v>
      </c>
      <c r="X19" s="31">
        <f>+X20</f>
        <v>0</v>
      </c>
      <c r="Y19" s="32">
        <f>+Y20</f>
        <v>0</v>
      </c>
      <c r="Z19" s="30">
        <f t="shared" si="8"/>
        <v>0</v>
      </c>
      <c r="AA19" s="31">
        <f>+AA20</f>
        <v>0</v>
      </c>
      <c r="AB19" s="32">
        <f>+AB20</f>
        <v>0</v>
      </c>
      <c r="AC19" s="30">
        <f t="shared" si="6"/>
        <v>0</v>
      </c>
      <c r="AD19" s="31">
        <f>+AD20</f>
        <v>0</v>
      </c>
      <c r="AE19" s="32">
        <f>+AE20</f>
        <v>0</v>
      </c>
    </row>
    <row r="20" spans="1:31" s="22" customFormat="1" ht="19.5" customHeight="1">
      <c r="A20" s="24" t="s">
        <v>40</v>
      </c>
      <c r="B20" s="25">
        <f>+C20+D20</f>
        <v>279</v>
      </c>
      <c r="C20" s="26">
        <f>+F20+I20+L20+O20+R20+U20+X20+AA20+AD20</f>
        <v>130</v>
      </c>
      <c r="D20" s="27">
        <f>+G20+J20+M20+P20+S20+V20+Y20+AB20+AE20</f>
        <v>149</v>
      </c>
      <c r="E20" s="28">
        <f t="shared" si="0"/>
        <v>272</v>
      </c>
      <c r="F20" s="26">
        <v>128</v>
      </c>
      <c r="G20" s="28">
        <v>144</v>
      </c>
      <c r="H20" s="25">
        <f t="shared" si="1"/>
        <v>3</v>
      </c>
      <c r="I20" s="26">
        <v>1</v>
      </c>
      <c r="J20" s="27">
        <v>2</v>
      </c>
      <c r="K20" s="25">
        <f t="shared" si="7"/>
        <v>4</v>
      </c>
      <c r="L20" s="26">
        <v>1</v>
      </c>
      <c r="M20" s="27">
        <v>3</v>
      </c>
      <c r="N20" s="28">
        <f t="shared" si="10"/>
        <v>0</v>
      </c>
      <c r="O20" s="26">
        <v>0</v>
      </c>
      <c r="P20" s="28">
        <v>0</v>
      </c>
      <c r="Q20" s="25">
        <f t="shared" si="3"/>
        <v>0</v>
      </c>
      <c r="R20" s="26">
        <v>0</v>
      </c>
      <c r="S20" s="27">
        <v>0</v>
      </c>
      <c r="T20" s="25">
        <f t="shared" si="4"/>
        <v>0</v>
      </c>
      <c r="U20" s="26">
        <v>0</v>
      </c>
      <c r="V20" s="27">
        <v>0</v>
      </c>
      <c r="W20" s="25">
        <f t="shared" si="5"/>
        <v>0</v>
      </c>
      <c r="X20" s="26">
        <v>0</v>
      </c>
      <c r="Y20" s="27">
        <v>0</v>
      </c>
      <c r="Z20" s="25">
        <f t="shared" si="8"/>
        <v>0</v>
      </c>
      <c r="AA20" s="26">
        <v>0</v>
      </c>
      <c r="AB20" s="27">
        <v>0</v>
      </c>
      <c r="AC20" s="25">
        <f t="shared" si="6"/>
        <v>0</v>
      </c>
      <c r="AD20" s="26">
        <v>0</v>
      </c>
      <c r="AE20" s="27">
        <v>0</v>
      </c>
    </row>
    <row r="21" spans="1:31" s="3" customFormat="1" ht="19.5" customHeight="1">
      <c r="A21" s="35" t="s">
        <v>47</v>
      </c>
      <c r="B21" s="30">
        <f>+B22</f>
        <v>24</v>
      </c>
      <c r="C21" s="31">
        <f>+C22</f>
        <v>16</v>
      </c>
      <c r="D21" s="32">
        <f>+D22</f>
        <v>8</v>
      </c>
      <c r="E21" s="33">
        <f t="shared" si="0"/>
        <v>24</v>
      </c>
      <c r="F21" s="31">
        <f>+F22</f>
        <v>16</v>
      </c>
      <c r="G21" s="33">
        <f>+G22</f>
        <v>8</v>
      </c>
      <c r="H21" s="34">
        <f t="shared" si="1"/>
        <v>0</v>
      </c>
      <c r="I21" s="31">
        <f>+I22</f>
        <v>0</v>
      </c>
      <c r="J21" s="32">
        <f>+J22</f>
        <v>0</v>
      </c>
      <c r="K21" s="30">
        <f t="shared" si="7"/>
        <v>0</v>
      </c>
      <c r="L21" s="31">
        <f>+L22</f>
        <v>0</v>
      </c>
      <c r="M21" s="32">
        <f>+M22</f>
        <v>0</v>
      </c>
      <c r="N21" s="33">
        <f t="shared" si="10"/>
        <v>0</v>
      </c>
      <c r="O21" s="31">
        <f>+O22</f>
        <v>0</v>
      </c>
      <c r="P21" s="33">
        <f>+P22</f>
        <v>0</v>
      </c>
      <c r="Q21" s="30">
        <f t="shared" si="3"/>
        <v>0</v>
      </c>
      <c r="R21" s="31">
        <f>+R22</f>
        <v>0</v>
      </c>
      <c r="S21" s="32">
        <f>+S22</f>
        <v>0</v>
      </c>
      <c r="T21" s="30">
        <f t="shared" si="4"/>
        <v>0</v>
      </c>
      <c r="U21" s="31">
        <f>+U22</f>
        <v>0</v>
      </c>
      <c r="V21" s="32">
        <f>+V22</f>
        <v>0</v>
      </c>
      <c r="W21" s="30">
        <f t="shared" si="5"/>
        <v>0</v>
      </c>
      <c r="X21" s="31">
        <f>+X22</f>
        <v>0</v>
      </c>
      <c r="Y21" s="32">
        <f>+Y22</f>
        <v>0</v>
      </c>
      <c r="Z21" s="30">
        <f t="shared" si="8"/>
        <v>0</v>
      </c>
      <c r="AA21" s="31">
        <f>+AA22</f>
        <v>0</v>
      </c>
      <c r="AB21" s="32">
        <f>+AB22</f>
        <v>0</v>
      </c>
      <c r="AC21" s="30">
        <f t="shared" si="6"/>
        <v>0</v>
      </c>
      <c r="AD21" s="31">
        <f>+AD22</f>
        <v>0</v>
      </c>
      <c r="AE21" s="32">
        <f>+AE22</f>
        <v>0</v>
      </c>
    </row>
    <row r="22" spans="1:31" s="22" customFormat="1" ht="19.5" customHeight="1">
      <c r="A22" s="24" t="s">
        <v>42</v>
      </c>
      <c r="B22" s="25">
        <f>+C22+D22</f>
        <v>24</v>
      </c>
      <c r="C22" s="26">
        <f>+F22+I22+L22+O22+R22+U22+X22+AA22+AD22</f>
        <v>16</v>
      </c>
      <c r="D22" s="27">
        <f>+G22+J22+M22+P22+S22+V22+Y22+AB22+AE22</f>
        <v>8</v>
      </c>
      <c r="E22" s="28">
        <f t="shared" si="0"/>
        <v>24</v>
      </c>
      <c r="F22" s="26">
        <v>16</v>
      </c>
      <c r="G22" s="28">
        <v>8</v>
      </c>
      <c r="H22" s="25">
        <f t="shared" si="1"/>
        <v>0</v>
      </c>
      <c r="I22" s="26">
        <v>0</v>
      </c>
      <c r="J22" s="27">
        <v>0</v>
      </c>
      <c r="K22" s="25">
        <f t="shared" si="7"/>
        <v>0</v>
      </c>
      <c r="L22" s="26">
        <v>0</v>
      </c>
      <c r="M22" s="27">
        <v>0</v>
      </c>
      <c r="N22" s="28">
        <f t="shared" si="10"/>
        <v>0</v>
      </c>
      <c r="O22" s="26">
        <v>0</v>
      </c>
      <c r="P22" s="28">
        <v>0</v>
      </c>
      <c r="Q22" s="25">
        <f t="shared" si="3"/>
        <v>0</v>
      </c>
      <c r="R22" s="26">
        <v>0</v>
      </c>
      <c r="S22" s="27">
        <v>0</v>
      </c>
      <c r="T22" s="25">
        <f t="shared" si="4"/>
        <v>0</v>
      </c>
      <c r="U22" s="26">
        <v>0</v>
      </c>
      <c r="V22" s="27">
        <v>0</v>
      </c>
      <c r="W22" s="25">
        <f t="shared" si="5"/>
        <v>0</v>
      </c>
      <c r="X22" s="26">
        <v>0</v>
      </c>
      <c r="Y22" s="27">
        <v>0</v>
      </c>
      <c r="Z22" s="25">
        <f t="shared" si="8"/>
        <v>0</v>
      </c>
      <c r="AA22" s="26">
        <v>0</v>
      </c>
      <c r="AB22" s="27">
        <v>0</v>
      </c>
      <c r="AC22" s="25">
        <f t="shared" si="6"/>
        <v>0</v>
      </c>
      <c r="AD22" s="26">
        <v>0</v>
      </c>
      <c r="AE22" s="27">
        <v>0</v>
      </c>
    </row>
    <row r="23" spans="1:31" s="3" customFormat="1" ht="19.5" customHeight="1">
      <c r="A23" s="35" t="s">
        <v>44</v>
      </c>
      <c r="B23" s="30">
        <f>+B24</f>
        <v>227</v>
      </c>
      <c r="C23" s="31">
        <f>+C24</f>
        <v>117</v>
      </c>
      <c r="D23" s="32">
        <f>+D24</f>
        <v>110</v>
      </c>
      <c r="E23" s="33">
        <f t="shared" si="0"/>
        <v>223</v>
      </c>
      <c r="F23" s="31">
        <f>+F24</f>
        <v>113</v>
      </c>
      <c r="G23" s="33">
        <f>+G24</f>
        <v>110</v>
      </c>
      <c r="H23" s="34">
        <f t="shared" si="1"/>
        <v>0</v>
      </c>
      <c r="I23" s="31">
        <f>+I24</f>
        <v>0</v>
      </c>
      <c r="J23" s="32">
        <f>+J24</f>
        <v>0</v>
      </c>
      <c r="K23" s="30">
        <f t="shared" si="7"/>
        <v>1</v>
      </c>
      <c r="L23" s="31">
        <f>+L24</f>
        <v>1</v>
      </c>
      <c r="M23" s="32">
        <f>+M24</f>
        <v>0</v>
      </c>
      <c r="N23" s="33">
        <f t="shared" si="10"/>
        <v>2</v>
      </c>
      <c r="O23" s="31">
        <f>+O24</f>
        <v>2</v>
      </c>
      <c r="P23" s="33">
        <f>+P24</f>
        <v>0</v>
      </c>
      <c r="Q23" s="30">
        <f t="shared" si="3"/>
        <v>0</v>
      </c>
      <c r="R23" s="31">
        <f>+R24</f>
        <v>0</v>
      </c>
      <c r="S23" s="32">
        <f>+S24</f>
        <v>0</v>
      </c>
      <c r="T23" s="30">
        <f t="shared" si="4"/>
        <v>0</v>
      </c>
      <c r="U23" s="31">
        <f>+U24</f>
        <v>0</v>
      </c>
      <c r="V23" s="32">
        <f>+V24</f>
        <v>0</v>
      </c>
      <c r="W23" s="30">
        <f t="shared" si="5"/>
        <v>0</v>
      </c>
      <c r="X23" s="31">
        <f>+X24</f>
        <v>0</v>
      </c>
      <c r="Y23" s="32">
        <f>+Y24</f>
        <v>0</v>
      </c>
      <c r="Z23" s="30">
        <f t="shared" si="8"/>
        <v>0</v>
      </c>
      <c r="AA23" s="31">
        <f>+AA24</f>
        <v>0</v>
      </c>
      <c r="AB23" s="32">
        <f>+AB24</f>
        <v>0</v>
      </c>
      <c r="AC23" s="30">
        <f t="shared" si="6"/>
        <v>1</v>
      </c>
      <c r="AD23" s="31">
        <f>+AD24</f>
        <v>1</v>
      </c>
      <c r="AE23" s="32">
        <f>+AE24</f>
        <v>0</v>
      </c>
    </row>
    <row r="24" spans="1:31" s="22" customFormat="1" ht="19.5" customHeight="1">
      <c r="A24" s="24" t="s">
        <v>44</v>
      </c>
      <c r="B24" s="25">
        <f>+C24+D24</f>
        <v>227</v>
      </c>
      <c r="C24" s="26">
        <f>+F24+I24+L24+O24+R24+U24+X24+AA24+AD24</f>
        <v>117</v>
      </c>
      <c r="D24" s="27">
        <f>+G24+J24+M24+P24+S24+V24+Y24+AB24+AE24</f>
        <v>110</v>
      </c>
      <c r="E24" s="28">
        <f t="shared" si="0"/>
        <v>223</v>
      </c>
      <c r="F24" s="26">
        <v>113</v>
      </c>
      <c r="G24" s="28">
        <v>110</v>
      </c>
      <c r="H24" s="25">
        <f t="shared" si="1"/>
        <v>0</v>
      </c>
      <c r="I24" s="26">
        <v>0</v>
      </c>
      <c r="J24" s="27">
        <v>0</v>
      </c>
      <c r="K24" s="25">
        <f t="shared" si="7"/>
        <v>1</v>
      </c>
      <c r="L24" s="26">
        <v>1</v>
      </c>
      <c r="M24" s="27">
        <v>0</v>
      </c>
      <c r="N24" s="28">
        <f t="shared" si="10"/>
        <v>2</v>
      </c>
      <c r="O24" s="26">
        <v>2</v>
      </c>
      <c r="P24" s="28">
        <v>0</v>
      </c>
      <c r="Q24" s="25">
        <f t="shared" si="3"/>
        <v>0</v>
      </c>
      <c r="R24" s="26">
        <v>0</v>
      </c>
      <c r="S24" s="27">
        <v>0</v>
      </c>
      <c r="T24" s="25">
        <f t="shared" si="4"/>
        <v>0</v>
      </c>
      <c r="U24" s="26">
        <v>0</v>
      </c>
      <c r="V24" s="27">
        <v>0</v>
      </c>
      <c r="W24" s="25">
        <f t="shared" si="5"/>
        <v>0</v>
      </c>
      <c r="X24" s="26">
        <v>0</v>
      </c>
      <c r="Y24" s="27">
        <v>0</v>
      </c>
      <c r="Z24" s="25">
        <f t="shared" si="8"/>
        <v>0</v>
      </c>
      <c r="AA24" s="26">
        <v>0</v>
      </c>
      <c r="AB24" s="27">
        <v>0</v>
      </c>
      <c r="AC24" s="25">
        <f t="shared" si="6"/>
        <v>1</v>
      </c>
      <c r="AD24" s="26">
        <v>1</v>
      </c>
      <c r="AE24" s="27">
        <v>0</v>
      </c>
    </row>
    <row r="25" spans="1:31" s="22" customFormat="1" ht="19.5" customHeight="1" thickBot="1">
      <c r="A25" s="36"/>
      <c r="B25" s="37"/>
      <c r="C25" s="38"/>
      <c r="D25" s="39"/>
      <c r="E25" s="40"/>
      <c r="F25" s="38"/>
      <c r="G25" s="40"/>
      <c r="H25" s="37"/>
      <c r="I25" s="38"/>
      <c r="J25" s="39"/>
      <c r="K25" s="37"/>
      <c r="L25" s="38"/>
      <c r="M25" s="39"/>
      <c r="N25" s="40"/>
      <c r="O25" s="38"/>
      <c r="P25" s="40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</row>
    <row r="26" spans="1:31" s="3" customFormat="1" ht="19.5" customHeight="1" thickBot="1">
      <c r="A26" s="9" t="s">
        <v>3</v>
      </c>
      <c r="B26" s="41">
        <f>+C26+D26</f>
        <v>1615</v>
      </c>
      <c r="C26" s="10">
        <f>+C6+C8+C11+C13+C17+C19+C21+C23</f>
        <v>905</v>
      </c>
      <c r="D26" s="42">
        <f>+D6+D8+D11+D13+D17+D19+D21+D23</f>
        <v>710</v>
      </c>
      <c r="E26" s="43">
        <f>+F26+G26</f>
        <v>1566</v>
      </c>
      <c r="F26" s="44">
        <f>+F6+F8+F11+F13+F17+F19+F21+F23</f>
        <v>882</v>
      </c>
      <c r="G26" s="45">
        <f>+G6+G8+G11+G13+G17+G19+G21+G23</f>
        <v>684</v>
      </c>
      <c r="H26" s="41">
        <f>+I26+J26</f>
        <v>17</v>
      </c>
      <c r="I26" s="10">
        <f>+I6+I8+I11+I13+I17+I19+I21+I23</f>
        <v>4</v>
      </c>
      <c r="J26" s="42">
        <f>+J6+J8+J11+J13+J17+J19+J21+J23</f>
        <v>13</v>
      </c>
      <c r="K26" s="41">
        <f>+L26+M26</f>
        <v>16</v>
      </c>
      <c r="L26" s="10">
        <f>+L6+L8+L11+L13+L17+L19+L21+L23</f>
        <v>6</v>
      </c>
      <c r="M26" s="42">
        <f>+M6+M8+M11+M13+M17+M19+M21+M23</f>
        <v>10</v>
      </c>
      <c r="N26" s="41">
        <f>+O26+P26</f>
        <v>12</v>
      </c>
      <c r="O26" s="10">
        <f>+O6+O8+O11+O13+O17+O19+O21+O23</f>
        <v>10</v>
      </c>
      <c r="P26" s="42">
        <f>+P6+P8+P11+P13+P17+P19+P21+P23</f>
        <v>2</v>
      </c>
      <c r="Q26" s="41">
        <f>+R26+S26</f>
        <v>1</v>
      </c>
      <c r="R26" s="10">
        <f>+R6+R8+R11+R13+R17+R19+R21+R23</f>
        <v>1</v>
      </c>
      <c r="S26" s="42">
        <f>+S6+S8+S11+S13+S17+S19+S21+S23</f>
        <v>0</v>
      </c>
      <c r="T26" s="41">
        <f>+U26+V26</f>
        <v>0</v>
      </c>
      <c r="U26" s="10">
        <f>+U6+U8+U11+U13+U17+U19+U21+U23</f>
        <v>0</v>
      </c>
      <c r="V26" s="42">
        <f>+V6+V8+V11+V13+V17+V19+V21+V23</f>
        <v>0</v>
      </c>
      <c r="W26" s="41">
        <f>+X26+Y26</f>
        <v>0</v>
      </c>
      <c r="X26" s="10">
        <f>+X6+X8+X11+X13+X17+X19+X21+X23</f>
        <v>0</v>
      </c>
      <c r="Y26" s="42">
        <f>+Y6+Y8+Y11+Y13+Y17+Y19+Y21+Y23</f>
        <v>0</v>
      </c>
      <c r="Z26" s="41">
        <f>+AA26+AB26</f>
        <v>1</v>
      </c>
      <c r="AA26" s="10">
        <f>+AA6+AA8+AA11+AA13+AA17+AA19+AA21+AA23</f>
        <v>1</v>
      </c>
      <c r="AB26" s="42">
        <f>+AB6+AB8+AB11+AB13+AB17+AB19+AB21+AB23</f>
        <v>0</v>
      </c>
      <c r="AC26" s="41">
        <f>+AD26+AE26</f>
        <v>2</v>
      </c>
      <c r="AD26" s="10">
        <f>+AD6+AD8+AD11+AD13+AD17+AD19+AD21+AD23</f>
        <v>1</v>
      </c>
      <c r="AE26" s="42">
        <f>+AE6+AE8+AE11+AE13+AE17+AE19+AE21+AE23</f>
        <v>1</v>
      </c>
    </row>
    <row r="27" s="22" customFormat="1" ht="11.25">
      <c r="A27" s="22" t="s">
        <v>48</v>
      </c>
    </row>
    <row r="28" spans="1:31" ht="15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1:31" ht="15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8:9" ht="15">
      <c r="H30" s="22"/>
      <c r="I30" s="22"/>
    </row>
    <row r="34" spans="1:31" ht="15">
      <c r="A34" s="46"/>
      <c r="B34" s="46"/>
      <c r="C34" s="46"/>
      <c r="D34" s="46"/>
      <c r="E34" s="46"/>
      <c r="F34" s="47"/>
      <c r="G34" s="47"/>
      <c r="H34" s="21"/>
      <c r="I34" s="21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43" spans="1:3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</sheetData>
  <sheetProtection/>
  <mergeCells count="22">
    <mergeCell ref="T4:V4"/>
    <mergeCell ref="W4:Y4"/>
    <mergeCell ref="N3:P3"/>
    <mergeCell ref="Q3:S3"/>
    <mergeCell ref="A28:AE28"/>
    <mergeCell ref="A29:AE29"/>
    <mergeCell ref="AC3:AE3"/>
    <mergeCell ref="B4:D4"/>
    <mergeCell ref="E4:G4"/>
    <mergeCell ref="H4:J4"/>
    <mergeCell ref="K4:M4"/>
    <mergeCell ref="Q4:S4"/>
    <mergeCell ref="T3:V3"/>
    <mergeCell ref="W3:Y3"/>
    <mergeCell ref="Z4:AB4"/>
    <mergeCell ref="AC4:AE4"/>
    <mergeCell ref="A1:AE1"/>
    <mergeCell ref="A2:AE2"/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selection activeCell="S33" sqref="S33"/>
    </sheetView>
  </sheetViews>
  <sheetFormatPr defaultColWidth="11.421875" defaultRowHeight="15"/>
  <cols>
    <col min="1" max="1" width="18.00390625" style="0" customWidth="1"/>
    <col min="2" max="31" width="4.7109375" style="0" customWidth="1"/>
  </cols>
  <sheetData>
    <row r="1" spans="1:31" ht="13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3.5" customHeight="1" thickBot="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s="3" customFormat="1" ht="18.75" customHeight="1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  <c r="K3" s="60" t="s">
        <v>6</v>
      </c>
      <c r="L3" s="61"/>
      <c r="M3" s="62"/>
      <c r="N3" s="60" t="s">
        <v>7</v>
      </c>
      <c r="O3" s="61"/>
      <c r="P3" s="62"/>
      <c r="Q3" s="60" t="s">
        <v>8</v>
      </c>
      <c r="R3" s="61"/>
      <c r="S3" s="62"/>
      <c r="T3" s="60" t="s">
        <v>9</v>
      </c>
      <c r="U3" s="61"/>
      <c r="V3" s="62"/>
      <c r="W3" s="60" t="s">
        <v>10</v>
      </c>
      <c r="X3" s="61"/>
      <c r="Y3" s="62"/>
      <c r="Z3" s="2" t="s">
        <v>11</v>
      </c>
      <c r="AA3" s="2"/>
      <c r="AB3" s="2"/>
      <c r="AC3" s="60" t="s">
        <v>7</v>
      </c>
      <c r="AD3" s="61"/>
      <c r="AE3" s="62"/>
    </row>
    <row r="4" spans="1:31" s="3" customFormat="1" ht="18.75" customHeight="1" thickBot="1">
      <c r="A4" s="4" t="s">
        <v>12</v>
      </c>
      <c r="B4" s="63" t="s">
        <v>13</v>
      </c>
      <c r="C4" s="64"/>
      <c r="D4" s="65"/>
      <c r="E4" s="63" t="s">
        <v>14</v>
      </c>
      <c r="F4" s="64"/>
      <c r="G4" s="65"/>
      <c r="H4" s="63" t="s">
        <v>15</v>
      </c>
      <c r="I4" s="64"/>
      <c r="J4" s="65"/>
      <c r="K4" s="63" t="s">
        <v>16</v>
      </c>
      <c r="L4" s="64"/>
      <c r="M4" s="65"/>
      <c r="N4" s="8" t="s">
        <v>17</v>
      </c>
      <c r="O4" s="8"/>
      <c r="P4" s="8"/>
      <c r="Q4" s="63" t="s">
        <v>18</v>
      </c>
      <c r="R4" s="64"/>
      <c r="S4" s="65"/>
      <c r="T4" s="63" t="s">
        <v>19</v>
      </c>
      <c r="U4" s="64"/>
      <c r="V4" s="65"/>
      <c r="W4" s="63" t="s">
        <v>20</v>
      </c>
      <c r="X4" s="64"/>
      <c r="Y4" s="65"/>
      <c r="Z4" s="63" t="s">
        <v>21</v>
      </c>
      <c r="AA4" s="64"/>
      <c r="AB4" s="65"/>
      <c r="AC4" s="63" t="s">
        <v>22</v>
      </c>
      <c r="AD4" s="64"/>
      <c r="AE4" s="65"/>
    </row>
    <row r="5" spans="1:31" s="3" customFormat="1" ht="18.75" customHeight="1" thickBot="1">
      <c r="A5" s="9"/>
      <c r="B5" s="5" t="s">
        <v>23</v>
      </c>
      <c r="C5" s="10" t="s">
        <v>24</v>
      </c>
      <c r="D5" s="7" t="s">
        <v>25</v>
      </c>
      <c r="E5" s="6" t="s">
        <v>23</v>
      </c>
      <c r="F5" s="10" t="s">
        <v>24</v>
      </c>
      <c r="G5" s="6" t="s">
        <v>25</v>
      </c>
      <c r="H5" s="5" t="s">
        <v>23</v>
      </c>
      <c r="I5" s="10" t="s">
        <v>24</v>
      </c>
      <c r="J5" s="7" t="s">
        <v>25</v>
      </c>
      <c r="K5" s="5" t="s">
        <v>23</v>
      </c>
      <c r="L5" s="10" t="s">
        <v>24</v>
      </c>
      <c r="M5" s="7" t="s">
        <v>25</v>
      </c>
      <c r="N5" s="6" t="s">
        <v>23</v>
      </c>
      <c r="O5" s="10" t="s">
        <v>24</v>
      </c>
      <c r="P5" s="6" t="s">
        <v>25</v>
      </c>
      <c r="Q5" s="5" t="s">
        <v>23</v>
      </c>
      <c r="R5" s="10" t="s">
        <v>24</v>
      </c>
      <c r="S5" s="7" t="s">
        <v>25</v>
      </c>
      <c r="T5" s="6" t="s">
        <v>23</v>
      </c>
      <c r="U5" s="10" t="s">
        <v>24</v>
      </c>
      <c r="V5" s="6" t="s">
        <v>25</v>
      </c>
      <c r="W5" s="5" t="s">
        <v>23</v>
      </c>
      <c r="X5" s="10" t="s">
        <v>24</v>
      </c>
      <c r="Y5" s="7" t="s">
        <v>25</v>
      </c>
      <c r="Z5" s="6" t="s">
        <v>23</v>
      </c>
      <c r="AA5" s="10" t="s">
        <v>24</v>
      </c>
      <c r="AB5" s="6" t="s">
        <v>25</v>
      </c>
      <c r="AC5" s="5" t="s">
        <v>23</v>
      </c>
      <c r="AD5" s="10" t="s">
        <v>24</v>
      </c>
      <c r="AE5" s="7" t="s">
        <v>26</v>
      </c>
    </row>
    <row r="6" spans="1:35" s="20" customFormat="1" ht="18.75" customHeight="1">
      <c r="A6" s="13" t="s">
        <v>29</v>
      </c>
      <c r="B6" s="14">
        <f>+B7</f>
        <v>206</v>
      </c>
      <c r="C6" s="15">
        <f>+C7</f>
        <v>135</v>
      </c>
      <c r="D6" s="16">
        <f>+D7</f>
        <v>71</v>
      </c>
      <c r="E6" s="17">
        <f aca="true" t="shared" si="0" ref="E6:E24">SUM(F6:G6)</f>
        <v>201</v>
      </c>
      <c r="F6" s="15">
        <f>+F7</f>
        <v>132</v>
      </c>
      <c r="G6" s="18">
        <f>+G7</f>
        <v>69</v>
      </c>
      <c r="H6" s="19">
        <f aca="true" t="shared" si="1" ref="H6:H24">SUM(I6+J6)</f>
        <v>2</v>
      </c>
      <c r="I6" s="15">
        <f>+I7</f>
        <v>0</v>
      </c>
      <c r="J6" s="16">
        <f>+J7</f>
        <v>2</v>
      </c>
      <c r="K6" s="14">
        <f>SUM(L6+M6)</f>
        <v>2</v>
      </c>
      <c r="L6" s="15">
        <f>+L7</f>
        <v>2</v>
      </c>
      <c r="M6" s="16">
        <f>+M7</f>
        <v>0</v>
      </c>
      <c r="N6" s="18">
        <f aca="true" t="shared" si="2" ref="N6:N24">+O6+P6</f>
        <v>0</v>
      </c>
      <c r="O6" s="15">
        <f>+O7</f>
        <v>0</v>
      </c>
      <c r="P6" s="18">
        <f>+P7</f>
        <v>0</v>
      </c>
      <c r="Q6" s="14">
        <f aca="true" t="shared" si="3" ref="Q6:Q24">+R6+S6</f>
        <v>0</v>
      </c>
      <c r="R6" s="15">
        <f>+R7</f>
        <v>0</v>
      </c>
      <c r="S6" s="16">
        <f>+S7</f>
        <v>0</v>
      </c>
      <c r="T6" s="14">
        <f aca="true" t="shared" si="4" ref="T6:T24">+U6+V6</f>
        <v>0</v>
      </c>
      <c r="U6" s="15">
        <f>+U7</f>
        <v>0</v>
      </c>
      <c r="V6" s="16">
        <f>+V7</f>
        <v>0</v>
      </c>
      <c r="W6" s="14">
        <f aca="true" t="shared" si="5" ref="W6:W24">+X6+Y6</f>
        <v>0</v>
      </c>
      <c r="X6" s="15">
        <f>+X7</f>
        <v>0</v>
      </c>
      <c r="Y6" s="16">
        <f>+Y7</f>
        <v>0</v>
      </c>
      <c r="Z6" s="14">
        <f>+AA6+AB6</f>
        <v>1</v>
      </c>
      <c r="AA6" s="15">
        <f>+AA7</f>
        <v>1</v>
      </c>
      <c r="AB6" s="16">
        <f>+AB7</f>
        <v>0</v>
      </c>
      <c r="AC6" s="14">
        <f aca="true" t="shared" si="6" ref="AC6:AC24">+AD6+AE6</f>
        <v>0</v>
      </c>
      <c r="AD6" s="15">
        <f>+AD7</f>
        <v>0</v>
      </c>
      <c r="AE6" s="16">
        <f>+AE7</f>
        <v>0</v>
      </c>
      <c r="AG6" s="3"/>
      <c r="AH6" s="11" t="s">
        <v>27</v>
      </c>
      <c r="AI6" s="11" t="s">
        <v>28</v>
      </c>
    </row>
    <row r="7" spans="1:35" s="22" customFormat="1" ht="18.75" customHeight="1">
      <c r="A7" s="24" t="s">
        <v>29</v>
      </c>
      <c r="B7" s="25">
        <f>SUM(C7:D7)</f>
        <v>206</v>
      </c>
      <c r="C7" s="26">
        <f>+F7+I7+L7+O7+R7+U7+X7+AA7+AD7</f>
        <v>135</v>
      </c>
      <c r="D7" s="27">
        <f>+G7+J7+M7+P7+S7+V7+Y7+AB7+AE7</f>
        <v>71</v>
      </c>
      <c r="E7" s="28">
        <f t="shared" si="0"/>
        <v>201</v>
      </c>
      <c r="F7" s="26">
        <f>132</f>
        <v>132</v>
      </c>
      <c r="G7" s="28">
        <f>69</f>
        <v>69</v>
      </c>
      <c r="H7" s="25">
        <f t="shared" si="1"/>
        <v>2</v>
      </c>
      <c r="I7" s="26">
        <f>0</f>
        <v>0</v>
      </c>
      <c r="J7" s="27">
        <f>2</f>
        <v>2</v>
      </c>
      <c r="K7" s="25">
        <f aca="true" t="shared" si="7" ref="K7:K24">+L7+M7</f>
        <v>2</v>
      </c>
      <c r="L7" s="26">
        <f>2</f>
        <v>2</v>
      </c>
      <c r="M7" s="27">
        <f>0</f>
        <v>0</v>
      </c>
      <c r="N7" s="28">
        <f t="shared" si="2"/>
        <v>0</v>
      </c>
      <c r="O7" s="26">
        <v>0</v>
      </c>
      <c r="P7" s="28">
        <v>0</v>
      </c>
      <c r="Q7" s="25">
        <f t="shared" si="3"/>
        <v>0</v>
      </c>
      <c r="R7" s="26">
        <v>0</v>
      </c>
      <c r="S7" s="27">
        <v>0</v>
      </c>
      <c r="T7" s="25">
        <f t="shared" si="4"/>
        <v>0</v>
      </c>
      <c r="U7" s="26">
        <v>0</v>
      </c>
      <c r="V7" s="27">
        <v>0</v>
      </c>
      <c r="W7" s="25">
        <f t="shared" si="5"/>
        <v>0</v>
      </c>
      <c r="X7" s="26">
        <f>0</f>
        <v>0</v>
      </c>
      <c r="Y7" s="27">
        <v>0</v>
      </c>
      <c r="Z7" s="25">
        <v>0</v>
      </c>
      <c r="AA7" s="26">
        <f>1</f>
        <v>1</v>
      </c>
      <c r="AB7" s="27">
        <f>0</f>
        <v>0</v>
      </c>
      <c r="AC7" s="25">
        <f t="shared" si="6"/>
        <v>0</v>
      </c>
      <c r="AD7" s="26">
        <v>0</v>
      </c>
      <c r="AE7" s="27">
        <v>0</v>
      </c>
      <c r="AG7" s="21" t="s">
        <v>29</v>
      </c>
      <c r="AH7" s="22">
        <v>135</v>
      </c>
      <c r="AI7" s="22">
        <v>71</v>
      </c>
    </row>
    <row r="8" spans="1:35" s="3" customFormat="1" ht="18.75" customHeight="1">
      <c r="A8" s="29" t="s">
        <v>31</v>
      </c>
      <c r="B8" s="30">
        <f>SUM(B9:B10)</f>
        <v>351</v>
      </c>
      <c r="C8" s="31">
        <f>SUM(C9:C10)</f>
        <v>161</v>
      </c>
      <c r="D8" s="32">
        <f>SUM(D9:D10)</f>
        <v>190</v>
      </c>
      <c r="E8" s="33">
        <f t="shared" si="0"/>
        <v>331</v>
      </c>
      <c r="F8" s="31">
        <f>SUM(F9:F10)</f>
        <v>157</v>
      </c>
      <c r="G8" s="33">
        <f>SUM(G9:G10)</f>
        <v>174</v>
      </c>
      <c r="H8" s="34">
        <f t="shared" si="1"/>
        <v>10</v>
      </c>
      <c r="I8" s="31">
        <f>SUM(I9:I10)</f>
        <v>1</v>
      </c>
      <c r="J8" s="32">
        <f>SUM(J9:J10)</f>
        <v>9</v>
      </c>
      <c r="K8" s="30">
        <f t="shared" si="7"/>
        <v>5</v>
      </c>
      <c r="L8" s="31">
        <f>SUM(L9:L10)</f>
        <v>2</v>
      </c>
      <c r="M8" s="32">
        <f>SUM(M9:M10)</f>
        <v>3</v>
      </c>
      <c r="N8" s="33">
        <f t="shared" si="2"/>
        <v>0</v>
      </c>
      <c r="O8" s="31">
        <f>SUM(O9:O10)</f>
        <v>0</v>
      </c>
      <c r="P8" s="33">
        <f>SUM(P9:P10)</f>
        <v>0</v>
      </c>
      <c r="Q8" s="30">
        <f t="shared" si="3"/>
        <v>0</v>
      </c>
      <c r="R8" s="31">
        <f>SUM(R9:R10)</f>
        <v>0</v>
      </c>
      <c r="S8" s="32">
        <f>SUM(S9:S10)</f>
        <v>0</v>
      </c>
      <c r="T8" s="30">
        <f t="shared" si="4"/>
        <v>0</v>
      </c>
      <c r="U8" s="31">
        <f>SUM(U9:U10)</f>
        <v>0</v>
      </c>
      <c r="V8" s="32">
        <f>SUM(V9:V10)</f>
        <v>0</v>
      </c>
      <c r="W8" s="30">
        <f t="shared" si="5"/>
        <v>0</v>
      </c>
      <c r="X8" s="31">
        <f>SUM(X9:X10)</f>
        <v>0</v>
      </c>
      <c r="Y8" s="32">
        <f>SUM(Y9:Y10)</f>
        <v>0</v>
      </c>
      <c r="Z8" s="30">
        <f aca="true" t="shared" si="8" ref="Z8:Z24">+AA8+AB8</f>
        <v>4</v>
      </c>
      <c r="AA8" s="31">
        <f>SUM(AA9:AA10)</f>
        <v>1</v>
      </c>
      <c r="AB8" s="32">
        <f>SUM(AB9:AB10)</f>
        <v>3</v>
      </c>
      <c r="AC8" s="30">
        <f t="shared" si="6"/>
        <v>1</v>
      </c>
      <c r="AD8" s="31">
        <f>SUM(AD9:AD10)</f>
        <v>0</v>
      </c>
      <c r="AE8" s="32">
        <f>SUM(AE9:AE10)</f>
        <v>1</v>
      </c>
      <c r="AG8" s="21" t="s">
        <v>30</v>
      </c>
      <c r="AH8" s="22">
        <v>58</v>
      </c>
      <c r="AI8" s="22">
        <v>91</v>
      </c>
    </row>
    <row r="9" spans="1:35" s="22" customFormat="1" ht="18.75" customHeight="1">
      <c r="A9" s="24" t="s">
        <v>30</v>
      </c>
      <c r="B9" s="25">
        <f>+C9+D9</f>
        <v>149</v>
      </c>
      <c r="C9" s="26">
        <f>+F9+I9+L9+O9+R9+U9+X9+AA9+AD9</f>
        <v>58</v>
      </c>
      <c r="D9" s="27">
        <f>+G9+J9+M9+P9+S9+V9+Y9+AB9+AE9</f>
        <v>91</v>
      </c>
      <c r="E9" s="28">
        <f t="shared" si="0"/>
        <v>137</v>
      </c>
      <c r="F9" s="26">
        <f>56</f>
        <v>56</v>
      </c>
      <c r="G9" s="28">
        <f>81</f>
        <v>81</v>
      </c>
      <c r="H9" s="25">
        <f t="shared" si="1"/>
        <v>7</v>
      </c>
      <c r="I9" s="26">
        <f>1</f>
        <v>1</v>
      </c>
      <c r="J9" s="27">
        <f>6</f>
        <v>6</v>
      </c>
      <c r="K9" s="25">
        <f t="shared" si="7"/>
        <v>2</v>
      </c>
      <c r="L9" s="26">
        <f>0</f>
        <v>0</v>
      </c>
      <c r="M9" s="27">
        <f>2</f>
        <v>2</v>
      </c>
      <c r="N9" s="28">
        <f t="shared" si="2"/>
        <v>0</v>
      </c>
      <c r="O9" s="26">
        <v>0</v>
      </c>
      <c r="P9" s="28">
        <v>0</v>
      </c>
      <c r="Q9" s="25">
        <f t="shared" si="3"/>
        <v>0</v>
      </c>
      <c r="R9" s="26">
        <v>0</v>
      </c>
      <c r="S9" s="27">
        <v>0</v>
      </c>
      <c r="T9" s="25">
        <f t="shared" si="4"/>
        <v>0</v>
      </c>
      <c r="U9" s="26">
        <v>0</v>
      </c>
      <c r="V9" s="27">
        <v>0</v>
      </c>
      <c r="W9" s="25">
        <f t="shared" si="5"/>
        <v>0</v>
      </c>
      <c r="X9" s="26">
        <v>0</v>
      </c>
      <c r="Y9" s="27">
        <v>0</v>
      </c>
      <c r="Z9" s="25">
        <f t="shared" si="8"/>
        <v>3</v>
      </c>
      <c r="AA9" s="26">
        <f>1</f>
        <v>1</v>
      </c>
      <c r="AB9" s="27">
        <f>2</f>
        <v>2</v>
      </c>
      <c r="AC9" s="25">
        <f t="shared" si="6"/>
        <v>0</v>
      </c>
      <c r="AD9" s="26">
        <f>0</f>
        <v>0</v>
      </c>
      <c r="AE9" s="27">
        <f>0</f>
        <v>0</v>
      </c>
      <c r="AG9" s="21" t="s">
        <v>32</v>
      </c>
      <c r="AH9" s="22">
        <v>103</v>
      </c>
      <c r="AI9" s="22">
        <v>99</v>
      </c>
    </row>
    <row r="10" spans="1:35" s="22" customFormat="1" ht="18.75" customHeight="1">
      <c r="A10" s="24" t="s">
        <v>32</v>
      </c>
      <c r="B10" s="25">
        <f>+C10+D10</f>
        <v>202</v>
      </c>
      <c r="C10" s="26">
        <f>+F10+I10+L10+O10+R10+U10+X10+AA10+AD10</f>
        <v>103</v>
      </c>
      <c r="D10" s="27">
        <f>+G10+J10+M10+P10+S10+V10+Y10+AB10+AE10</f>
        <v>99</v>
      </c>
      <c r="E10" s="28">
        <f t="shared" si="0"/>
        <v>194</v>
      </c>
      <c r="F10" s="26">
        <f>101</f>
        <v>101</v>
      </c>
      <c r="G10" s="28">
        <f>93</f>
        <v>93</v>
      </c>
      <c r="H10" s="25">
        <f t="shared" si="1"/>
        <v>3</v>
      </c>
      <c r="I10" s="26">
        <f>0</f>
        <v>0</v>
      </c>
      <c r="J10" s="27">
        <f>3</f>
        <v>3</v>
      </c>
      <c r="K10" s="25">
        <f t="shared" si="7"/>
        <v>3</v>
      </c>
      <c r="L10" s="26">
        <f>2</f>
        <v>2</v>
      </c>
      <c r="M10" s="27">
        <f>1</f>
        <v>1</v>
      </c>
      <c r="N10" s="28">
        <f t="shared" si="2"/>
        <v>0</v>
      </c>
      <c r="O10" s="26">
        <v>0</v>
      </c>
      <c r="P10" s="28">
        <v>0</v>
      </c>
      <c r="Q10" s="25">
        <f t="shared" si="3"/>
        <v>0</v>
      </c>
      <c r="R10" s="26">
        <v>0</v>
      </c>
      <c r="S10" s="27">
        <v>0</v>
      </c>
      <c r="T10" s="25">
        <f t="shared" si="4"/>
        <v>0</v>
      </c>
      <c r="U10" s="26">
        <v>0</v>
      </c>
      <c r="V10" s="27">
        <v>0</v>
      </c>
      <c r="W10" s="25">
        <f t="shared" si="5"/>
        <v>0</v>
      </c>
      <c r="X10" s="26">
        <v>0</v>
      </c>
      <c r="Y10" s="27">
        <v>0</v>
      </c>
      <c r="Z10" s="25">
        <f t="shared" si="8"/>
        <v>1</v>
      </c>
      <c r="AA10" s="26">
        <v>0</v>
      </c>
      <c r="AB10" s="27">
        <f>1</f>
        <v>1</v>
      </c>
      <c r="AC10" s="25">
        <f t="shared" si="6"/>
        <v>1</v>
      </c>
      <c r="AD10" s="26">
        <v>0</v>
      </c>
      <c r="AE10" s="27">
        <f>1</f>
        <v>1</v>
      </c>
      <c r="AG10" s="21" t="s">
        <v>33</v>
      </c>
      <c r="AH10" s="22">
        <v>41</v>
      </c>
      <c r="AI10" s="22">
        <v>40</v>
      </c>
    </row>
    <row r="11" spans="1:35" s="3" customFormat="1" ht="18.75" customHeight="1">
      <c r="A11" s="35" t="s">
        <v>35</v>
      </c>
      <c r="B11" s="30">
        <f>+B12</f>
        <v>81</v>
      </c>
      <c r="C11" s="31">
        <f>+C12</f>
        <v>41</v>
      </c>
      <c r="D11" s="32">
        <f>+D12</f>
        <v>40</v>
      </c>
      <c r="E11" s="33">
        <f t="shared" si="0"/>
        <v>81</v>
      </c>
      <c r="F11" s="31">
        <f>+F12</f>
        <v>41</v>
      </c>
      <c r="G11" s="33">
        <f>+G12</f>
        <v>40</v>
      </c>
      <c r="H11" s="34">
        <f t="shared" si="1"/>
        <v>0</v>
      </c>
      <c r="I11" s="31">
        <f>+I12</f>
        <v>0</v>
      </c>
      <c r="J11" s="32">
        <f>+J12</f>
        <v>0</v>
      </c>
      <c r="K11" s="30">
        <f t="shared" si="7"/>
        <v>0</v>
      </c>
      <c r="L11" s="31">
        <f>+L12</f>
        <v>0</v>
      </c>
      <c r="M11" s="32">
        <f>SUM(M12)</f>
        <v>0</v>
      </c>
      <c r="N11" s="33">
        <f t="shared" si="2"/>
        <v>0</v>
      </c>
      <c r="O11" s="31">
        <f>+O12</f>
        <v>0</v>
      </c>
      <c r="P11" s="33">
        <f>+P12</f>
        <v>0</v>
      </c>
      <c r="Q11" s="30">
        <f t="shared" si="3"/>
        <v>0</v>
      </c>
      <c r="R11" s="31">
        <f>+R12</f>
        <v>0</v>
      </c>
      <c r="S11" s="32">
        <f>+S12</f>
        <v>0</v>
      </c>
      <c r="T11" s="30">
        <f t="shared" si="4"/>
        <v>0</v>
      </c>
      <c r="U11" s="31">
        <f>+U12</f>
        <v>0</v>
      </c>
      <c r="V11" s="32">
        <f>+V12</f>
        <v>0</v>
      </c>
      <c r="W11" s="30">
        <f t="shared" si="5"/>
        <v>0</v>
      </c>
      <c r="X11" s="31">
        <f>+X12</f>
        <v>0</v>
      </c>
      <c r="Y11" s="32">
        <f>+Y12</f>
        <v>0</v>
      </c>
      <c r="Z11" s="30">
        <f t="shared" si="8"/>
        <v>0</v>
      </c>
      <c r="AA11" s="31">
        <f>+AA12</f>
        <v>0</v>
      </c>
      <c r="AB11" s="32">
        <f>+AB12</f>
        <v>0</v>
      </c>
      <c r="AC11" s="30">
        <f t="shared" si="6"/>
        <v>0</v>
      </c>
      <c r="AD11" s="31">
        <f>+AD12</f>
        <v>0</v>
      </c>
      <c r="AE11" s="32">
        <f>+AE12</f>
        <v>0</v>
      </c>
      <c r="AG11" s="21" t="s">
        <v>34</v>
      </c>
      <c r="AH11" s="22">
        <v>34</v>
      </c>
      <c r="AI11" s="22">
        <v>36</v>
      </c>
    </row>
    <row r="12" spans="1:35" s="22" customFormat="1" ht="18.75" customHeight="1">
      <c r="A12" s="24" t="s">
        <v>33</v>
      </c>
      <c r="B12" s="25">
        <f>+C12+D12</f>
        <v>81</v>
      </c>
      <c r="C12" s="26">
        <f>+F12+I12+L12+O12+R12+U12+X12+AA12+AD12</f>
        <v>41</v>
      </c>
      <c r="D12" s="27">
        <f>+G12+J12+M12+P12+S12+V12+Y12+AB12+AE12</f>
        <v>40</v>
      </c>
      <c r="E12" s="28">
        <f t="shared" si="0"/>
        <v>81</v>
      </c>
      <c r="F12" s="26">
        <f>41</f>
        <v>41</v>
      </c>
      <c r="G12" s="28">
        <f>40</f>
        <v>40</v>
      </c>
      <c r="H12" s="25">
        <f t="shared" si="1"/>
        <v>0</v>
      </c>
      <c r="I12" s="26">
        <f>0</f>
        <v>0</v>
      </c>
      <c r="J12" s="27">
        <f>0</f>
        <v>0</v>
      </c>
      <c r="K12" s="25">
        <f t="shared" si="7"/>
        <v>0</v>
      </c>
      <c r="L12" s="26">
        <v>0</v>
      </c>
      <c r="M12" s="27">
        <v>0</v>
      </c>
      <c r="N12" s="28">
        <f t="shared" si="2"/>
        <v>0</v>
      </c>
      <c r="O12" s="26">
        <v>0</v>
      </c>
      <c r="P12" s="28">
        <v>0</v>
      </c>
      <c r="Q12" s="25">
        <f t="shared" si="3"/>
        <v>0</v>
      </c>
      <c r="R12" s="26">
        <v>0</v>
      </c>
      <c r="S12" s="27">
        <v>0</v>
      </c>
      <c r="T12" s="25">
        <f t="shared" si="4"/>
        <v>0</v>
      </c>
      <c r="U12" s="26">
        <v>0</v>
      </c>
      <c r="V12" s="27">
        <v>0</v>
      </c>
      <c r="W12" s="25">
        <f t="shared" si="5"/>
        <v>0</v>
      </c>
      <c r="X12" s="26">
        <v>0</v>
      </c>
      <c r="Y12" s="27">
        <v>0</v>
      </c>
      <c r="Z12" s="25">
        <f t="shared" si="8"/>
        <v>0</v>
      </c>
      <c r="AA12" s="26">
        <v>0</v>
      </c>
      <c r="AB12" s="27">
        <v>0</v>
      </c>
      <c r="AC12" s="25">
        <f t="shared" si="6"/>
        <v>0</v>
      </c>
      <c r="AD12" s="26">
        <v>0</v>
      </c>
      <c r="AE12" s="27">
        <v>0</v>
      </c>
      <c r="AG12" s="21" t="s">
        <v>36</v>
      </c>
      <c r="AH12" s="22">
        <v>34</v>
      </c>
      <c r="AI12" s="22">
        <v>23</v>
      </c>
    </row>
    <row r="13" spans="1:35" s="3" customFormat="1" ht="18.75" customHeight="1">
      <c r="A13" s="35" t="s">
        <v>38</v>
      </c>
      <c r="B13" s="30">
        <f>SUM(B14:B16)</f>
        <v>360</v>
      </c>
      <c r="C13" s="31">
        <f>SUM(C14:C16)</f>
        <v>195</v>
      </c>
      <c r="D13" s="32">
        <f>SUM(D14:D16)</f>
        <v>165</v>
      </c>
      <c r="E13" s="33">
        <f t="shared" si="0"/>
        <v>348</v>
      </c>
      <c r="F13" s="31">
        <f>SUM(F14:F16)</f>
        <v>193</v>
      </c>
      <c r="G13" s="33">
        <f>SUM(G14:G16)</f>
        <v>155</v>
      </c>
      <c r="H13" s="34">
        <f t="shared" si="1"/>
        <v>6</v>
      </c>
      <c r="I13" s="31">
        <f>SUM(I14:I16)</f>
        <v>0</v>
      </c>
      <c r="J13" s="32">
        <f>SUM(J14:J16)</f>
        <v>6</v>
      </c>
      <c r="K13" s="30">
        <f t="shared" si="7"/>
        <v>5</v>
      </c>
      <c r="L13" s="31">
        <f>SUM(L14:L16)</f>
        <v>1</v>
      </c>
      <c r="M13" s="32">
        <f>SUM(M14:M16)</f>
        <v>4</v>
      </c>
      <c r="N13" s="33">
        <f t="shared" si="2"/>
        <v>1</v>
      </c>
      <c r="O13" s="31">
        <f>O14+O15+O16</f>
        <v>1</v>
      </c>
      <c r="P13" s="33">
        <f>SUM(P14:P16)</f>
        <v>0</v>
      </c>
      <c r="Q13" s="30">
        <f t="shared" si="3"/>
        <v>0</v>
      </c>
      <c r="R13" s="31">
        <f>SUM(R14:R16)</f>
        <v>0</v>
      </c>
      <c r="S13" s="32">
        <f>SUM(S14:S16)</f>
        <v>0</v>
      </c>
      <c r="T13" s="30">
        <f t="shared" si="4"/>
        <v>0</v>
      </c>
      <c r="U13" s="31">
        <f>SUM(U14:U16)</f>
        <v>0</v>
      </c>
      <c r="V13" s="32">
        <f>SUM(V14:V16)</f>
        <v>0</v>
      </c>
      <c r="W13" s="30">
        <f t="shared" si="5"/>
        <v>0</v>
      </c>
      <c r="X13" s="31">
        <f>SUM(X14:X16)</f>
        <v>0</v>
      </c>
      <c r="Y13" s="32">
        <f>SUM(Y14:Y16)</f>
        <v>0</v>
      </c>
      <c r="Z13" s="30">
        <f t="shared" si="8"/>
        <v>0</v>
      </c>
      <c r="AA13" s="31">
        <f>SUM(AA14:AA16)</f>
        <v>0</v>
      </c>
      <c r="AB13" s="32">
        <f>SUM(AB14:AB16)</f>
        <v>0</v>
      </c>
      <c r="AC13" s="30">
        <f t="shared" si="6"/>
        <v>0</v>
      </c>
      <c r="AD13" s="31">
        <f>SUM(AD14:AD16)</f>
        <v>0</v>
      </c>
      <c r="AE13" s="32">
        <f>SUM(AE14:AE16)</f>
        <v>0</v>
      </c>
      <c r="AG13" s="21" t="s">
        <v>37</v>
      </c>
      <c r="AH13" s="22">
        <v>127</v>
      </c>
      <c r="AI13" s="22">
        <v>106</v>
      </c>
    </row>
    <row r="14" spans="1:35" s="22" customFormat="1" ht="18.75" customHeight="1">
      <c r="A14" s="24" t="s">
        <v>34</v>
      </c>
      <c r="B14" s="25">
        <f>+C14+D14</f>
        <v>70</v>
      </c>
      <c r="C14" s="26">
        <f aca="true" t="shared" si="9" ref="C14:D16">+F14+I14+L14+O14+R14+U14+X14+AA14+AD14</f>
        <v>34</v>
      </c>
      <c r="D14" s="27">
        <f t="shared" si="9"/>
        <v>36</v>
      </c>
      <c r="E14" s="28">
        <f t="shared" si="0"/>
        <v>68</v>
      </c>
      <c r="F14" s="26">
        <f>34</f>
        <v>34</v>
      </c>
      <c r="G14" s="28">
        <f>34</f>
        <v>34</v>
      </c>
      <c r="H14" s="25">
        <f t="shared" si="1"/>
        <v>1</v>
      </c>
      <c r="I14" s="26">
        <f>0</f>
        <v>0</v>
      </c>
      <c r="J14" s="27">
        <f>1</f>
        <v>1</v>
      </c>
      <c r="K14" s="25">
        <f t="shared" si="7"/>
        <v>1</v>
      </c>
      <c r="L14" s="26">
        <f>0</f>
        <v>0</v>
      </c>
      <c r="M14" s="27">
        <f>1</f>
        <v>1</v>
      </c>
      <c r="N14" s="28">
        <f t="shared" si="2"/>
        <v>0</v>
      </c>
      <c r="O14" s="26">
        <v>0</v>
      </c>
      <c r="P14" s="28">
        <v>0</v>
      </c>
      <c r="Q14" s="25">
        <f t="shared" si="3"/>
        <v>0</v>
      </c>
      <c r="R14" s="26">
        <v>0</v>
      </c>
      <c r="S14" s="27">
        <v>0</v>
      </c>
      <c r="T14" s="25">
        <f t="shared" si="4"/>
        <v>0</v>
      </c>
      <c r="U14" s="26">
        <v>0</v>
      </c>
      <c r="V14" s="27">
        <v>0</v>
      </c>
      <c r="W14" s="25">
        <f t="shared" si="5"/>
        <v>0</v>
      </c>
      <c r="X14" s="26">
        <v>0</v>
      </c>
      <c r="Y14" s="27">
        <v>0</v>
      </c>
      <c r="Z14" s="25">
        <f t="shared" si="8"/>
        <v>0</v>
      </c>
      <c r="AA14" s="26">
        <v>0</v>
      </c>
      <c r="AB14" s="27">
        <v>0</v>
      </c>
      <c r="AC14" s="25">
        <f t="shared" si="6"/>
        <v>0</v>
      </c>
      <c r="AD14" s="26">
        <v>0</v>
      </c>
      <c r="AE14" s="27">
        <v>0</v>
      </c>
      <c r="AG14" s="21" t="s">
        <v>39</v>
      </c>
      <c r="AH14" s="22">
        <v>40</v>
      </c>
      <c r="AI14" s="22">
        <v>11</v>
      </c>
    </row>
    <row r="15" spans="1:35" s="22" customFormat="1" ht="18.75" customHeight="1">
      <c r="A15" s="24" t="s">
        <v>41</v>
      </c>
      <c r="B15" s="25">
        <f>+C15+D15</f>
        <v>57</v>
      </c>
      <c r="C15" s="26">
        <f t="shared" si="9"/>
        <v>34</v>
      </c>
      <c r="D15" s="27">
        <f t="shared" si="9"/>
        <v>23</v>
      </c>
      <c r="E15" s="28">
        <f t="shared" si="0"/>
        <v>55</v>
      </c>
      <c r="F15" s="26">
        <f>34</f>
        <v>34</v>
      </c>
      <c r="G15" s="28">
        <f>21</f>
        <v>21</v>
      </c>
      <c r="H15" s="25">
        <f t="shared" si="1"/>
        <v>1</v>
      </c>
      <c r="I15" s="26">
        <f>0</f>
        <v>0</v>
      </c>
      <c r="J15" s="27">
        <f>1</f>
        <v>1</v>
      </c>
      <c r="K15" s="25">
        <f t="shared" si="7"/>
        <v>1</v>
      </c>
      <c r="L15" s="26">
        <f>0</f>
        <v>0</v>
      </c>
      <c r="M15" s="27">
        <f>1</f>
        <v>1</v>
      </c>
      <c r="N15" s="28">
        <f t="shared" si="2"/>
        <v>0</v>
      </c>
      <c r="O15" s="26">
        <f>0</f>
        <v>0</v>
      </c>
      <c r="P15" s="28">
        <f>0</f>
        <v>0</v>
      </c>
      <c r="Q15" s="25">
        <f t="shared" si="3"/>
        <v>0</v>
      </c>
      <c r="R15" s="26">
        <v>0</v>
      </c>
      <c r="S15" s="27">
        <v>0</v>
      </c>
      <c r="T15" s="25">
        <f t="shared" si="4"/>
        <v>0</v>
      </c>
      <c r="U15" s="26">
        <v>0</v>
      </c>
      <c r="V15" s="27">
        <v>0</v>
      </c>
      <c r="W15" s="25">
        <f t="shared" si="5"/>
        <v>0</v>
      </c>
      <c r="X15" s="26">
        <v>0</v>
      </c>
      <c r="Y15" s="27">
        <v>0</v>
      </c>
      <c r="Z15" s="25">
        <f t="shared" si="8"/>
        <v>0</v>
      </c>
      <c r="AA15" s="26">
        <v>0</v>
      </c>
      <c r="AB15" s="27">
        <v>0</v>
      </c>
      <c r="AC15" s="25">
        <f t="shared" si="6"/>
        <v>0</v>
      </c>
      <c r="AD15" s="26">
        <v>0</v>
      </c>
      <c r="AE15" s="27">
        <v>0</v>
      </c>
      <c r="AG15" s="21" t="s">
        <v>40</v>
      </c>
      <c r="AH15" s="22">
        <v>141</v>
      </c>
      <c r="AI15" s="22">
        <v>190</v>
      </c>
    </row>
    <row r="16" spans="1:35" s="22" customFormat="1" ht="18.75" customHeight="1">
      <c r="A16" s="24" t="s">
        <v>43</v>
      </c>
      <c r="B16" s="25">
        <f>+C16+D16</f>
        <v>233</v>
      </c>
      <c r="C16" s="26">
        <f t="shared" si="9"/>
        <v>127</v>
      </c>
      <c r="D16" s="27">
        <f t="shared" si="9"/>
        <v>106</v>
      </c>
      <c r="E16" s="28">
        <f t="shared" si="0"/>
        <v>225</v>
      </c>
      <c r="F16" s="26">
        <f>125</f>
        <v>125</v>
      </c>
      <c r="G16" s="28">
        <f>100</f>
        <v>100</v>
      </c>
      <c r="H16" s="25">
        <f t="shared" si="1"/>
        <v>4</v>
      </c>
      <c r="I16" s="26">
        <f>0</f>
        <v>0</v>
      </c>
      <c r="J16" s="27">
        <f>4</f>
        <v>4</v>
      </c>
      <c r="K16" s="25">
        <f t="shared" si="7"/>
        <v>3</v>
      </c>
      <c r="L16" s="26">
        <f>1</f>
        <v>1</v>
      </c>
      <c r="M16" s="27">
        <f>2</f>
        <v>2</v>
      </c>
      <c r="N16" s="28">
        <f t="shared" si="2"/>
        <v>1</v>
      </c>
      <c r="O16" s="26">
        <f>1</f>
        <v>1</v>
      </c>
      <c r="P16" s="28">
        <f>0</f>
        <v>0</v>
      </c>
      <c r="Q16" s="25">
        <f t="shared" si="3"/>
        <v>0</v>
      </c>
      <c r="R16" s="26">
        <v>0</v>
      </c>
      <c r="S16" s="27">
        <v>0</v>
      </c>
      <c r="T16" s="25">
        <f t="shared" si="4"/>
        <v>0</v>
      </c>
      <c r="U16" s="26">
        <v>0</v>
      </c>
      <c r="V16" s="27">
        <v>0</v>
      </c>
      <c r="W16" s="25">
        <f t="shared" si="5"/>
        <v>0</v>
      </c>
      <c r="X16" s="26">
        <v>0</v>
      </c>
      <c r="Y16" s="27">
        <v>0</v>
      </c>
      <c r="Z16" s="25">
        <f t="shared" si="8"/>
        <v>0</v>
      </c>
      <c r="AA16" s="26">
        <v>0</v>
      </c>
      <c r="AB16" s="27">
        <v>0</v>
      </c>
      <c r="AC16" s="25">
        <f t="shared" si="6"/>
        <v>0</v>
      </c>
      <c r="AD16" s="26">
        <v>0</v>
      </c>
      <c r="AE16" s="27">
        <v>0</v>
      </c>
      <c r="AG16" s="21" t="s">
        <v>42</v>
      </c>
      <c r="AH16" s="22">
        <v>19</v>
      </c>
      <c r="AI16" s="22">
        <v>15</v>
      </c>
    </row>
    <row r="17" spans="1:35" s="3" customFormat="1" ht="18.75" customHeight="1">
      <c r="A17" s="35" t="s">
        <v>45</v>
      </c>
      <c r="B17" s="30">
        <f>+B18</f>
        <v>51</v>
      </c>
      <c r="C17" s="31">
        <f>+C18</f>
        <v>40</v>
      </c>
      <c r="D17" s="32">
        <f>+D18</f>
        <v>11</v>
      </c>
      <c r="E17" s="33">
        <f t="shared" si="0"/>
        <v>49</v>
      </c>
      <c r="F17" s="31">
        <f>+F18</f>
        <v>39</v>
      </c>
      <c r="G17" s="33">
        <f>+G18</f>
        <v>10</v>
      </c>
      <c r="H17" s="34">
        <f t="shared" si="1"/>
        <v>1</v>
      </c>
      <c r="I17" s="31">
        <f>+I18</f>
        <v>0</v>
      </c>
      <c r="J17" s="32">
        <f>+J18</f>
        <v>1</v>
      </c>
      <c r="K17" s="30">
        <f t="shared" si="7"/>
        <v>1</v>
      </c>
      <c r="L17" s="31">
        <f>+L18</f>
        <v>1</v>
      </c>
      <c r="M17" s="32">
        <f>+M18</f>
        <v>0</v>
      </c>
      <c r="N17" s="33">
        <f t="shared" si="2"/>
        <v>0</v>
      </c>
      <c r="O17" s="31">
        <f>+O18</f>
        <v>0</v>
      </c>
      <c r="P17" s="33">
        <f>+P18</f>
        <v>0</v>
      </c>
      <c r="Q17" s="30">
        <f t="shared" si="3"/>
        <v>0</v>
      </c>
      <c r="R17" s="31">
        <f>+R18</f>
        <v>0</v>
      </c>
      <c r="S17" s="32">
        <f>+S18</f>
        <v>0</v>
      </c>
      <c r="T17" s="30">
        <f t="shared" si="4"/>
        <v>0</v>
      </c>
      <c r="U17" s="31">
        <f>+U18</f>
        <v>0</v>
      </c>
      <c r="V17" s="32">
        <f>+V18</f>
        <v>0</v>
      </c>
      <c r="W17" s="30">
        <f t="shared" si="5"/>
        <v>0</v>
      </c>
      <c r="X17" s="31">
        <f>+X18</f>
        <v>0</v>
      </c>
      <c r="Y17" s="32">
        <f>+Y18</f>
        <v>0</v>
      </c>
      <c r="Z17" s="30">
        <f t="shared" si="8"/>
        <v>0</v>
      </c>
      <c r="AA17" s="31">
        <f>+AA18</f>
        <v>0</v>
      </c>
      <c r="AB17" s="32">
        <f>+AB18</f>
        <v>0</v>
      </c>
      <c r="AC17" s="30">
        <f t="shared" si="6"/>
        <v>0</v>
      </c>
      <c r="AD17" s="31">
        <f>+AD18</f>
        <v>0</v>
      </c>
      <c r="AE17" s="32">
        <f>+AE18</f>
        <v>0</v>
      </c>
      <c r="AG17" s="21" t="s">
        <v>44</v>
      </c>
      <c r="AH17" s="22">
        <v>123</v>
      </c>
      <c r="AI17" s="22">
        <v>108</v>
      </c>
    </row>
    <row r="18" spans="1:31" s="22" customFormat="1" ht="18.75" customHeight="1">
      <c r="A18" s="24" t="s">
        <v>39</v>
      </c>
      <c r="B18" s="25">
        <f>+C18+D18</f>
        <v>51</v>
      </c>
      <c r="C18" s="26">
        <f>+F18+I18+L18+O18+R18+U18+X18+AA18+AD18</f>
        <v>40</v>
      </c>
      <c r="D18" s="27">
        <f>+G18+J18+M18+P18+S18+V18+Y18+AB18+AE18</f>
        <v>11</v>
      </c>
      <c r="E18" s="28">
        <f t="shared" si="0"/>
        <v>49</v>
      </c>
      <c r="F18" s="26">
        <f>39</f>
        <v>39</v>
      </c>
      <c r="G18" s="28">
        <f>10</f>
        <v>10</v>
      </c>
      <c r="H18" s="25">
        <f t="shared" si="1"/>
        <v>1</v>
      </c>
      <c r="I18" s="26">
        <f>0</f>
        <v>0</v>
      </c>
      <c r="J18" s="27">
        <f>1</f>
        <v>1</v>
      </c>
      <c r="K18" s="25">
        <f t="shared" si="7"/>
        <v>1</v>
      </c>
      <c r="L18" s="26">
        <f>1</f>
        <v>1</v>
      </c>
      <c r="M18" s="27">
        <f>0</f>
        <v>0</v>
      </c>
      <c r="N18" s="28">
        <f t="shared" si="2"/>
        <v>0</v>
      </c>
      <c r="O18" s="26">
        <f>0</f>
        <v>0</v>
      </c>
      <c r="P18" s="28">
        <f>0</f>
        <v>0</v>
      </c>
      <c r="Q18" s="25">
        <f t="shared" si="3"/>
        <v>0</v>
      </c>
      <c r="R18" s="26">
        <v>0</v>
      </c>
      <c r="S18" s="27">
        <v>0</v>
      </c>
      <c r="T18" s="25">
        <f t="shared" si="4"/>
        <v>0</v>
      </c>
      <c r="U18" s="26">
        <v>0</v>
      </c>
      <c r="V18" s="27">
        <v>0</v>
      </c>
      <c r="W18" s="25">
        <f t="shared" si="5"/>
        <v>0</v>
      </c>
      <c r="X18" s="26">
        <v>0</v>
      </c>
      <c r="Y18" s="27">
        <v>0</v>
      </c>
      <c r="Z18" s="25">
        <f t="shared" si="8"/>
        <v>0</v>
      </c>
      <c r="AA18" s="26">
        <v>0</v>
      </c>
      <c r="AB18" s="27">
        <v>0</v>
      </c>
      <c r="AC18" s="25">
        <f t="shared" si="6"/>
        <v>0</v>
      </c>
      <c r="AD18" s="26">
        <v>0</v>
      </c>
      <c r="AE18" s="27">
        <v>0</v>
      </c>
    </row>
    <row r="19" spans="1:31" s="3" customFormat="1" ht="18.75" customHeight="1">
      <c r="A19" s="35" t="s">
        <v>46</v>
      </c>
      <c r="B19" s="30">
        <f>+B20</f>
        <v>331</v>
      </c>
      <c r="C19" s="31">
        <f>+C20</f>
        <v>141</v>
      </c>
      <c r="D19" s="32">
        <f>+D20</f>
        <v>190</v>
      </c>
      <c r="E19" s="33">
        <f t="shared" si="0"/>
        <v>309</v>
      </c>
      <c r="F19" s="31">
        <f>+F20</f>
        <v>135</v>
      </c>
      <c r="G19" s="33">
        <f>+G20</f>
        <v>174</v>
      </c>
      <c r="H19" s="34">
        <f t="shared" si="1"/>
        <v>12</v>
      </c>
      <c r="I19" s="31">
        <f>+I20</f>
        <v>1</v>
      </c>
      <c r="J19" s="32">
        <f>+J20</f>
        <v>11</v>
      </c>
      <c r="K19" s="30">
        <f t="shared" si="7"/>
        <v>10</v>
      </c>
      <c r="L19" s="31">
        <f>+L20</f>
        <v>5</v>
      </c>
      <c r="M19" s="32">
        <f>+M20</f>
        <v>5</v>
      </c>
      <c r="N19" s="33">
        <f t="shared" si="2"/>
        <v>0</v>
      </c>
      <c r="O19" s="31">
        <f>+O20</f>
        <v>0</v>
      </c>
      <c r="P19" s="33">
        <f>+P20</f>
        <v>0</v>
      </c>
      <c r="Q19" s="30">
        <f t="shared" si="3"/>
        <v>0</v>
      </c>
      <c r="R19" s="31">
        <f>+R20</f>
        <v>0</v>
      </c>
      <c r="S19" s="32">
        <f>+S20</f>
        <v>0</v>
      </c>
      <c r="T19" s="30">
        <f t="shared" si="4"/>
        <v>0</v>
      </c>
      <c r="U19" s="31">
        <f>+U20</f>
        <v>0</v>
      </c>
      <c r="V19" s="32">
        <f>+V20</f>
        <v>0</v>
      </c>
      <c r="W19" s="30">
        <f t="shared" si="5"/>
        <v>0</v>
      </c>
      <c r="X19" s="31">
        <f>+X20</f>
        <v>0</v>
      </c>
      <c r="Y19" s="32">
        <f>+Y20</f>
        <v>0</v>
      </c>
      <c r="Z19" s="30">
        <f t="shared" si="8"/>
        <v>0</v>
      </c>
      <c r="AA19" s="31">
        <f>+AA20</f>
        <v>0</v>
      </c>
      <c r="AB19" s="32">
        <f>+AB20</f>
        <v>0</v>
      </c>
      <c r="AC19" s="30">
        <f t="shared" si="6"/>
        <v>0</v>
      </c>
      <c r="AD19" s="31">
        <f>+AD20</f>
        <v>0</v>
      </c>
      <c r="AE19" s="32">
        <f>+AE20</f>
        <v>0</v>
      </c>
    </row>
    <row r="20" spans="1:31" s="22" customFormat="1" ht="18.75" customHeight="1">
      <c r="A20" s="24" t="s">
        <v>40</v>
      </c>
      <c r="B20" s="25">
        <f>+C20+D20</f>
        <v>331</v>
      </c>
      <c r="C20" s="26">
        <f>+F20+I20+L20+O20+R20+U20+X20+AA20+AD20</f>
        <v>141</v>
      </c>
      <c r="D20" s="27">
        <f>+G20+J20+M20+P20+S20+V20+Y20+AB20+AE20</f>
        <v>190</v>
      </c>
      <c r="E20" s="28">
        <f t="shared" si="0"/>
        <v>309</v>
      </c>
      <c r="F20" s="26">
        <f>135</f>
        <v>135</v>
      </c>
      <c r="G20" s="28">
        <f>174</f>
        <v>174</v>
      </c>
      <c r="H20" s="25">
        <f t="shared" si="1"/>
        <v>12</v>
      </c>
      <c r="I20" s="26">
        <f>1</f>
        <v>1</v>
      </c>
      <c r="J20" s="27">
        <f>11</f>
        <v>11</v>
      </c>
      <c r="K20" s="25">
        <f t="shared" si="7"/>
        <v>10</v>
      </c>
      <c r="L20" s="26">
        <f>5</f>
        <v>5</v>
      </c>
      <c r="M20" s="27">
        <f>5</f>
        <v>5</v>
      </c>
      <c r="N20" s="28">
        <f t="shared" si="2"/>
        <v>0</v>
      </c>
      <c r="O20" s="26">
        <v>0</v>
      </c>
      <c r="P20" s="28">
        <v>0</v>
      </c>
      <c r="Q20" s="25">
        <f t="shared" si="3"/>
        <v>0</v>
      </c>
      <c r="R20" s="26">
        <v>0</v>
      </c>
      <c r="S20" s="27">
        <v>0</v>
      </c>
      <c r="T20" s="25">
        <f t="shared" si="4"/>
        <v>0</v>
      </c>
      <c r="U20" s="26">
        <v>0</v>
      </c>
      <c r="V20" s="27">
        <v>0</v>
      </c>
      <c r="W20" s="25">
        <f t="shared" si="5"/>
        <v>0</v>
      </c>
      <c r="X20" s="26">
        <v>0</v>
      </c>
      <c r="Y20" s="27">
        <v>0</v>
      </c>
      <c r="Z20" s="25">
        <f t="shared" si="8"/>
        <v>0</v>
      </c>
      <c r="AA20" s="26">
        <v>0</v>
      </c>
      <c r="AB20" s="27">
        <v>0</v>
      </c>
      <c r="AC20" s="25">
        <f t="shared" si="6"/>
        <v>0</v>
      </c>
      <c r="AD20" s="26">
        <v>0</v>
      </c>
      <c r="AE20" s="27">
        <v>0</v>
      </c>
    </row>
    <row r="21" spans="1:31" s="3" customFormat="1" ht="18.75" customHeight="1">
      <c r="A21" s="35" t="s">
        <v>47</v>
      </c>
      <c r="B21" s="30">
        <f>+B22</f>
        <v>34</v>
      </c>
      <c r="C21" s="31">
        <f>+C22</f>
        <v>19</v>
      </c>
      <c r="D21" s="32">
        <f>+D22</f>
        <v>15</v>
      </c>
      <c r="E21" s="33">
        <f t="shared" si="0"/>
        <v>30</v>
      </c>
      <c r="F21" s="31">
        <f>+F22</f>
        <v>15</v>
      </c>
      <c r="G21" s="33">
        <f>+G22</f>
        <v>15</v>
      </c>
      <c r="H21" s="34">
        <f t="shared" si="1"/>
        <v>1</v>
      </c>
      <c r="I21" s="31">
        <f>+I22</f>
        <v>1</v>
      </c>
      <c r="J21" s="32">
        <f>+J22</f>
        <v>0</v>
      </c>
      <c r="K21" s="30">
        <f t="shared" si="7"/>
        <v>3</v>
      </c>
      <c r="L21" s="31">
        <f>+L22</f>
        <v>3</v>
      </c>
      <c r="M21" s="32">
        <f>+M22</f>
        <v>0</v>
      </c>
      <c r="N21" s="33">
        <f t="shared" si="2"/>
        <v>0</v>
      </c>
      <c r="O21" s="31">
        <f>+O22</f>
        <v>0</v>
      </c>
      <c r="P21" s="33">
        <f>+P22</f>
        <v>0</v>
      </c>
      <c r="Q21" s="30">
        <f t="shared" si="3"/>
        <v>0</v>
      </c>
      <c r="R21" s="31">
        <f>+R22</f>
        <v>0</v>
      </c>
      <c r="S21" s="32">
        <f>+S22</f>
        <v>0</v>
      </c>
      <c r="T21" s="30">
        <f t="shared" si="4"/>
        <v>0</v>
      </c>
      <c r="U21" s="31">
        <f>+U22</f>
        <v>0</v>
      </c>
      <c r="V21" s="32">
        <f>+V22</f>
        <v>0</v>
      </c>
      <c r="W21" s="30">
        <f t="shared" si="5"/>
        <v>0</v>
      </c>
      <c r="X21" s="31">
        <f>+X22</f>
        <v>0</v>
      </c>
      <c r="Y21" s="32">
        <f>+Y22</f>
        <v>0</v>
      </c>
      <c r="Z21" s="30">
        <f t="shared" si="8"/>
        <v>0</v>
      </c>
      <c r="AA21" s="31">
        <f>+AA22</f>
        <v>0</v>
      </c>
      <c r="AB21" s="32">
        <f>+AB22</f>
        <v>0</v>
      </c>
      <c r="AC21" s="30">
        <f t="shared" si="6"/>
        <v>0</v>
      </c>
      <c r="AD21" s="31">
        <f>+AD22</f>
        <v>0</v>
      </c>
      <c r="AE21" s="32">
        <f>+AE22</f>
        <v>0</v>
      </c>
    </row>
    <row r="22" spans="1:31" s="22" customFormat="1" ht="18.75" customHeight="1">
      <c r="A22" s="24" t="s">
        <v>42</v>
      </c>
      <c r="B22" s="25">
        <f>+C22+D22</f>
        <v>34</v>
      </c>
      <c r="C22" s="26">
        <f>F22+I22+L22+O22+R22+U22+X22+AA22+AD22</f>
        <v>19</v>
      </c>
      <c r="D22" s="27">
        <f>G22+J22+M22+P22+S22+V22+Y22+AB22+AE22</f>
        <v>15</v>
      </c>
      <c r="E22" s="28">
        <f t="shared" si="0"/>
        <v>30</v>
      </c>
      <c r="F22" s="26">
        <f>15</f>
        <v>15</v>
      </c>
      <c r="G22" s="28">
        <f>15</f>
        <v>15</v>
      </c>
      <c r="H22" s="25">
        <f t="shared" si="1"/>
        <v>1</v>
      </c>
      <c r="I22" s="26">
        <f>1</f>
        <v>1</v>
      </c>
      <c r="J22" s="27">
        <f>0</f>
        <v>0</v>
      </c>
      <c r="K22" s="25">
        <f t="shared" si="7"/>
        <v>3</v>
      </c>
      <c r="L22" s="26">
        <f>3</f>
        <v>3</v>
      </c>
      <c r="M22" s="27">
        <v>0</v>
      </c>
      <c r="N22" s="28">
        <f t="shared" si="2"/>
        <v>0</v>
      </c>
      <c r="O22" s="26">
        <v>0</v>
      </c>
      <c r="P22" s="28">
        <v>0</v>
      </c>
      <c r="Q22" s="25">
        <f t="shared" si="3"/>
        <v>0</v>
      </c>
      <c r="R22" s="26">
        <v>0</v>
      </c>
      <c r="S22" s="27">
        <v>0</v>
      </c>
      <c r="T22" s="25">
        <f t="shared" si="4"/>
        <v>0</v>
      </c>
      <c r="U22" s="26">
        <v>0</v>
      </c>
      <c r="V22" s="27">
        <v>0</v>
      </c>
      <c r="W22" s="25">
        <f t="shared" si="5"/>
        <v>0</v>
      </c>
      <c r="X22" s="26">
        <v>0</v>
      </c>
      <c r="Y22" s="27">
        <v>0</v>
      </c>
      <c r="Z22" s="25">
        <f t="shared" si="8"/>
        <v>0</v>
      </c>
      <c r="AA22" s="26">
        <v>0</v>
      </c>
      <c r="AB22" s="27">
        <v>0</v>
      </c>
      <c r="AC22" s="25">
        <f t="shared" si="6"/>
        <v>0</v>
      </c>
      <c r="AD22" s="26">
        <v>0</v>
      </c>
      <c r="AE22" s="27">
        <v>0</v>
      </c>
    </row>
    <row r="23" spans="1:31" s="3" customFormat="1" ht="18.75" customHeight="1">
      <c r="A23" s="35" t="s">
        <v>44</v>
      </c>
      <c r="B23" s="30">
        <f>+B24</f>
        <v>231</v>
      </c>
      <c r="C23" s="31">
        <f>+C24</f>
        <v>123</v>
      </c>
      <c r="D23" s="32">
        <f>+D24</f>
        <v>108</v>
      </c>
      <c r="E23" s="33">
        <f t="shared" si="0"/>
        <v>228</v>
      </c>
      <c r="F23" s="31">
        <f>120</f>
        <v>120</v>
      </c>
      <c r="G23" s="33">
        <f>108</f>
        <v>108</v>
      </c>
      <c r="H23" s="34">
        <f t="shared" si="1"/>
        <v>0</v>
      </c>
      <c r="I23" s="31">
        <f>+I24</f>
        <v>0</v>
      </c>
      <c r="J23" s="32">
        <f>+J24</f>
        <v>0</v>
      </c>
      <c r="K23" s="30">
        <f t="shared" si="7"/>
        <v>1</v>
      </c>
      <c r="L23" s="31">
        <f>+L24</f>
        <v>1</v>
      </c>
      <c r="M23" s="32">
        <f>+M24</f>
        <v>0</v>
      </c>
      <c r="N23" s="33">
        <f t="shared" si="2"/>
        <v>1</v>
      </c>
      <c r="O23" s="31">
        <f>+O24</f>
        <v>1</v>
      </c>
      <c r="P23" s="33">
        <f>+P24</f>
        <v>0</v>
      </c>
      <c r="Q23" s="30">
        <f t="shared" si="3"/>
        <v>0</v>
      </c>
      <c r="R23" s="31">
        <f>+R24</f>
        <v>0</v>
      </c>
      <c r="S23" s="32">
        <f>+S24</f>
        <v>0</v>
      </c>
      <c r="T23" s="30">
        <f t="shared" si="4"/>
        <v>0</v>
      </c>
      <c r="U23" s="31">
        <f>+U24</f>
        <v>0</v>
      </c>
      <c r="V23" s="32">
        <f>+V24</f>
        <v>0</v>
      </c>
      <c r="W23" s="30">
        <f t="shared" si="5"/>
        <v>0</v>
      </c>
      <c r="X23" s="31">
        <f>+X24</f>
        <v>0</v>
      </c>
      <c r="Y23" s="32">
        <f>+Y24</f>
        <v>0</v>
      </c>
      <c r="Z23" s="30">
        <f t="shared" si="8"/>
        <v>0</v>
      </c>
      <c r="AA23" s="31">
        <f>+AA24</f>
        <v>0</v>
      </c>
      <c r="AB23" s="32">
        <f>+AB24</f>
        <v>0</v>
      </c>
      <c r="AC23" s="30">
        <f t="shared" si="6"/>
        <v>1</v>
      </c>
      <c r="AD23" s="31">
        <f>+AD24</f>
        <v>1</v>
      </c>
      <c r="AE23" s="32">
        <f>+AE24</f>
        <v>0</v>
      </c>
    </row>
    <row r="24" spans="1:31" s="22" customFormat="1" ht="18.75" customHeight="1">
      <c r="A24" s="24" t="s">
        <v>44</v>
      </c>
      <c r="B24" s="25">
        <f>+C24+D24</f>
        <v>231</v>
      </c>
      <c r="C24" s="26">
        <f>F24+I24+L24+O24+R24+U24+X24+AA24+AD24</f>
        <v>123</v>
      </c>
      <c r="D24" s="27">
        <f>G24+J24+M24+P24+S24+V24+Y24+AB24+AE24</f>
        <v>108</v>
      </c>
      <c r="E24" s="28">
        <f t="shared" si="0"/>
        <v>228</v>
      </c>
      <c r="F24" s="26">
        <v>120</v>
      </c>
      <c r="G24" s="28">
        <v>108</v>
      </c>
      <c r="H24" s="25">
        <f t="shared" si="1"/>
        <v>0</v>
      </c>
      <c r="I24" s="26">
        <f>0</f>
        <v>0</v>
      </c>
      <c r="J24" s="27">
        <f>0</f>
        <v>0</v>
      </c>
      <c r="K24" s="25">
        <f t="shared" si="7"/>
        <v>1</v>
      </c>
      <c r="L24" s="26">
        <f>1</f>
        <v>1</v>
      </c>
      <c r="M24" s="27">
        <v>0</v>
      </c>
      <c r="N24" s="28">
        <f t="shared" si="2"/>
        <v>1</v>
      </c>
      <c r="O24" s="26">
        <f>1</f>
        <v>1</v>
      </c>
      <c r="P24" s="28">
        <f>0</f>
        <v>0</v>
      </c>
      <c r="Q24" s="25">
        <f t="shared" si="3"/>
        <v>0</v>
      </c>
      <c r="R24" s="26">
        <v>0</v>
      </c>
      <c r="S24" s="27">
        <v>0</v>
      </c>
      <c r="T24" s="25">
        <f t="shared" si="4"/>
        <v>0</v>
      </c>
      <c r="U24" s="26">
        <v>0</v>
      </c>
      <c r="V24" s="27">
        <v>0</v>
      </c>
      <c r="W24" s="25">
        <f t="shared" si="5"/>
        <v>0</v>
      </c>
      <c r="X24" s="26">
        <v>0</v>
      </c>
      <c r="Y24" s="27">
        <v>0</v>
      </c>
      <c r="Z24" s="25">
        <f t="shared" si="8"/>
        <v>0</v>
      </c>
      <c r="AA24" s="26">
        <v>0</v>
      </c>
      <c r="AB24" s="27">
        <v>0</v>
      </c>
      <c r="AC24" s="25">
        <f t="shared" si="6"/>
        <v>1</v>
      </c>
      <c r="AD24" s="26">
        <v>1</v>
      </c>
      <c r="AE24" s="27">
        <v>0</v>
      </c>
    </row>
    <row r="25" spans="1:31" s="22" customFormat="1" ht="18.75" customHeight="1" thickBot="1">
      <c r="A25" s="36"/>
      <c r="B25" s="37"/>
      <c r="C25" s="38"/>
      <c r="D25" s="39"/>
      <c r="E25" s="40"/>
      <c r="F25" s="38"/>
      <c r="G25" s="40"/>
      <c r="H25" s="37"/>
      <c r="I25" s="38"/>
      <c r="J25" s="39"/>
      <c r="K25" s="37"/>
      <c r="L25" s="38"/>
      <c r="M25" s="39"/>
      <c r="N25" s="40"/>
      <c r="O25" s="38"/>
      <c r="P25" s="40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</row>
    <row r="26" spans="1:31" s="3" customFormat="1" ht="18.75" customHeight="1" thickBot="1">
      <c r="A26" s="9" t="s">
        <v>3</v>
      </c>
      <c r="B26" s="41">
        <f>+C26+D26</f>
        <v>1645</v>
      </c>
      <c r="C26" s="10">
        <f>+C6+C8+C11+C13+C17+C19+C21+C23</f>
        <v>855</v>
      </c>
      <c r="D26" s="42">
        <f>+D6+D8+D11+D13+D17+D19+D21+D23</f>
        <v>790</v>
      </c>
      <c r="E26" s="43">
        <f>+F26+G26</f>
        <v>1577</v>
      </c>
      <c r="F26" s="44">
        <f>+F6+F8+F11+F13+F17+F19+F21+F23</f>
        <v>832</v>
      </c>
      <c r="G26" s="45">
        <f>+G6+G8+G11+G13+G17+G19+G21+G23</f>
        <v>745</v>
      </c>
      <c r="H26" s="41">
        <f>+I26+J26</f>
        <v>32</v>
      </c>
      <c r="I26" s="10">
        <f>+I6+I8+I11+I13+I17+I19+I21+I23</f>
        <v>3</v>
      </c>
      <c r="J26" s="42">
        <f>+J6+J8+J11+J13+J17+J19+J21+J23</f>
        <v>29</v>
      </c>
      <c r="K26" s="41">
        <f>+L26+M26</f>
        <v>27</v>
      </c>
      <c r="L26" s="10">
        <f>+L6+L8+L11+L13+L17+L19+L21+L23</f>
        <v>15</v>
      </c>
      <c r="M26" s="42">
        <f>+M6+M8+M11+M13+M17+M19+M21+M23</f>
        <v>12</v>
      </c>
      <c r="N26" s="41">
        <f>+O26+P26</f>
        <v>2</v>
      </c>
      <c r="O26" s="10">
        <f>+O6+O8+O11+O13+O17+O19+O21+O23</f>
        <v>2</v>
      </c>
      <c r="P26" s="42">
        <f>+P6+P8+P11+P13+P17+P19+P21+P23</f>
        <v>0</v>
      </c>
      <c r="Q26" s="41">
        <f>+R26+S26</f>
        <v>0</v>
      </c>
      <c r="R26" s="10">
        <f>+R6+R8+R11+R13+R17+R19+R21+R23</f>
        <v>0</v>
      </c>
      <c r="S26" s="42">
        <f>+S6+S8+S11+S13+S17+S19+S21+S23</f>
        <v>0</v>
      </c>
      <c r="T26" s="41">
        <f>+U26+V26</f>
        <v>0</v>
      </c>
      <c r="U26" s="10">
        <f>+U6+U8+U11+U13+U17+U19+U21+U23</f>
        <v>0</v>
      </c>
      <c r="V26" s="42">
        <f>+V6+V8+V11+V13+V17+V19+V21+V23</f>
        <v>0</v>
      </c>
      <c r="W26" s="41">
        <f>+X26+Y26</f>
        <v>0</v>
      </c>
      <c r="X26" s="10">
        <f>+X6+X8+X11+X13+X17+X19+X21+X23</f>
        <v>0</v>
      </c>
      <c r="Y26" s="42">
        <f>+Y6+Y8+Y11+Y13+Y17+Y19+Y21+Y23</f>
        <v>0</v>
      </c>
      <c r="Z26" s="41">
        <f>+AA26+AB26</f>
        <v>5</v>
      </c>
      <c r="AA26" s="10">
        <f>+AA6+AA8+AA11+AA13+AA17+AA19+AA21+AA23</f>
        <v>2</v>
      </c>
      <c r="AB26" s="42">
        <f>+AB6+AB8+AB11+AB13+AB17+AB19+AB21+AB23</f>
        <v>3</v>
      </c>
      <c r="AC26" s="41">
        <f>+AD26+AE26</f>
        <v>2</v>
      </c>
      <c r="AD26" s="10">
        <f>+AD6+AD8+AD11+AD13+AD17+AD19+AD21+AD23</f>
        <v>1</v>
      </c>
      <c r="AE26" s="42">
        <f>+AE6+AE8+AE11+AE13+AE17+AE19+AE21+AE23</f>
        <v>1</v>
      </c>
    </row>
    <row r="27" s="22" customFormat="1" ht="11.25">
      <c r="A27" s="22" t="s">
        <v>48</v>
      </c>
    </row>
    <row r="28" spans="1:31" s="22" customFormat="1" ht="15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1:31" s="22" customFormat="1" ht="15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1" spans="8:9" ht="15">
      <c r="H31" s="22"/>
      <c r="I31" s="22"/>
    </row>
    <row r="32" spans="3:9" ht="15">
      <c r="C32" s="46"/>
      <c r="D32" s="48"/>
      <c r="E32" s="48"/>
      <c r="H32" s="22"/>
      <c r="I32" s="22"/>
    </row>
    <row r="33" spans="3:5" ht="15">
      <c r="C33" s="46"/>
      <c r="D33" s="28"/>
      <c r="E33" s="28"/>
    </row>
    <row r="34" spans="3:5" ht="15">
      <c r="C34" s="46"/>
      <c r="D34" s="48"/>
      <c r="E34" s="48"/>
    </row>
    <row r="35" spans="3:5" ht="15">
      <c r="C35" s="46"/>
      <c r="D35" s="28"/>
      <c r="E35" s="28"/>
    </row>
    <row r="36" spans="1:31" ht="15">
      <c r="A36" s="46"/>
      <c r="B36" s="46"/>
      <c r="C36" s="46"/>
      <c r="D36" s="46"/>
      <c r="E36" s="46"/>
      <c r="F36" s="47"/>
      <c r="G36" s="47"/>
      <c r="H36" s="21"/>
      <c r="I36" s="21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3:5" ht="15">
      <c r="C37" s="46"/>
      <c r="D37" s="48"/>
      <c r="E37" s="48"/>
    </row>
    <row r="38" spans="3:5" ht="15">
      <c r="C38" s="46"/>
      <c r="D38" s="28"/>
      <c r="E38" s="28"/>
    </row>
    <row r="39" spans="3:5" ht="15">
      <c r="C39" s="46"/>
      <c r="D39" s="48"/>
      <c r="E39" s="48"/>
    </row>
    <row r="40" spans="3:5" ht="15">
      <c r="C40" s="46"/>
      <c r="D40" s="28"/>
      <c r="E40" s="28"/>
    </row>
    <row r="41" spans="3:5" ht="15">
      <c r="C41" s="46"/>
      <c r="D41" s="28"/>
      <c r="E41" s="28"/>
    </row>
    <row r="42" spans="3:5" ht="15">
      <c r="C42" s="46"/>
      <c r="D42" s="28"/>
      <c r="E42" s="28"/>
    </row>
    <row r="43" spans="3:5" ht="15">
      <c r="C43" s="46"/>
      <c r="D43" s="48"/>
      <c r="E43" s="48"/>
    </row>
    <row r="44" spans="1:31" ht="15">
      <c r="A44" s="46"/>
      <c r="B44" s="46"/>
      <c r="C44" s="46"/>
      <c r="D44" s="28"/>
      <c r="E44" s="28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15">
      <c r="A45" s="46"/>
      <c r="B45" s="46"/>
      <c r="C45" s="46"/>
      <c r="D45" s="48"/>
      <c r="E45" s="48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ht="15">
      <c r="A46" s="46"/>
      <c r="B46" s="46"/>
      <c r="C46" s="46"/>
      <c r="D46" s="28"/>
      <c r="E46" s="28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ht="15">
      <c r="A47" s="46"/>
      <c r="B47" s="46"/>
      <c r="C47" s="46"/>
      <c r="D47" s="28"/>
      <c r="E47" s="28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3:5" ht="15">
      <c r="C48" s="46"/>
      <c r="D48" s="48"/>
      <c r="E48" s="48"/>
    </row>
    <row r="49" spans="3:5" ht="15">
      <c r="C49" s="46"/>
      <c r="D49" s="28"/>
      <c r="E49" s="28"/>
    </row>
    <row r="50" spans="3:5" ht="15">
      <c r="C50" s="46"/>
      <c r="D50" s="28"/>
      <c r="E50" s="28"/>
    </row>
    <row r="51" spans="3:5" ht="15">
      <c r="C51" s="46"/>
      <c r="D51" s="48"/>
      <c r="E51" s="48"/>
    </row>
    <row r="52" spans="3:5" ht="15">
      <c r="C52" s="46"/>
      <c r="D52" s="46"/>
      <c r="E52" s="46"/>
    </row>
    <row r="53" spans="3:5" ht="15">
      <c r="C53" s="46"/>
      <c r="D53" s="46"/>
      <c r="E53" s="46"/>
    </row>
    <row r="54" spans="3:5" ht="15">
      <c r="C54" s="46"/>
      <c r="D54" s="46"/>
      <c r="E54" s="46"/>
    </row>
    <row r="55" spans="3:5" ht="15">
      <c r="C55" s="46"/>
      <c r="D55" s="46"/>
      <c r="E55" s="46"/>
    </row>
    <row r="56" spans="3:5" ht="15">
      <c r="C56" s="46"/>
      <c r="D56" s="46"/>
      <c r="E56" s="46"/>
    </row>
    <row r="57" spans="3:5" ht="15">
      <c r="C57" s="46"/>
      <c r="D57" s="46"/>
      <c r="E57" s="46"/>
    </row>
    <row r="58" spans="3:5" ht="15">
      <c r="C58" s="46"/>
      <c r="D58" s="46"/>
      <c r="E58" s="46"/>
    </row>
    <row r="59" spans="3:5" ht="15">
      <c r="C59" s="46"/>
      <c r="D59" s="46"/>
      <c r="E59" s="46"/>
    </row>
  </sheetData>
  <sheetProtection/>
  <mergeCells count="22">
    <mergeCell ref="T4:V4"/>
    <mergeCell ref="W4:Y4"/>
    <mergeCell ref="N3:P3"/>
    <mergeCell ref="Q3:S3"/>
    <mergeCell ref="A28:AE28"/>
    <mergeCell ref="A29:AE29"/>
    <mergeCell ref="AC3:AE3"/>
    <mergeCell ref="B4:D4"/>
    <mergeCell ref="E4:G4"/>
    <mergeCell ref="H4:J4"/>
    <mergeCell ref="K4:M4"/>
    <mergeCell ref="Q4:S4"/>
    <mergeCell ref="T3:V3"/>
    <mergeCell ref="W3:Y3"/>
    <mergeCell ref="Z4:AB4"/>
    <mergeCell ref="AC4:AE4"/>
    <mergeCell ref="A1:AE1"/>
    <mergeCell ref="A2:AE2"/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landscape" paperSize="9" scale="82" r:id="rId1"/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A1">
      <selection activeCell="U32" sqref="U32"/>
    </sheetView>
  </sheetViews>
  <sheetFormatPr defaultColWidth="11.421875" defaultRowHeight="15"/>
  <cols>
    <col min="1" max="1" width="18.00390625" style="0" customWidth="1"/>
    <col min="2" max="31" width="4.8515625" style="0" customWidth="1"/>
  </cols>
  <sheetData>
    <row r="1" spans="1:31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6.5" thickBot="1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s="3" customFormat="1" ht="18.75" customHeight="1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  <c r="K3" s="60" t="s">
        <v>6</v>
      </c>
      <c r="L3" s="61"/>
      <c r="M3" s="62"/>
      <c r="N3" s="60" t="s">
        <v>7</v>
      </c>
      <c r="O3" s="61"/>
      <c r="P3" s="62"/>
      <c r="Q3" s="60" t="s">
        <v>8</v>
      </c>
      <c r="R3" s="61"/>
      <c r="S3" s="62"/>
      <c r="T3" s="60" t="s">
        <v>9</v>
      </c>
      <c r="U3" s="61"/>
      <c r="V3" s="62"/>
      <c r="W3" s="60" t="s">
        <v>10</v>
      </c>
      <c r="X3" s="61"/>
      <c r="Y3" s="62"/>
      <c r="Z3" s="2" t="s">
        <v>11</v>
      </c>
      <c r="AA3" s="2"/>
      <c r="AB3" s="2"/>
      <c r="AC3" s="60" t="s">
        <v>7</v>
      </c>
      <c r="AD3" s="61"/>
      <c r="AE3" s="62"/>
    </row>
    <row r="4" spans="1:31" s="3" customFormat="1" ht="18.75" customHeight="1" thickBot="1">
      <c r="A4" s="4" t="s">
        <v>12</v>
      </c>
      <c r="B4" s="63" t="s">
        <v>13</v>
      </c>
      <c r="C4" s="64"/>
      <c r="D4" s="65"/>
      <c r="E4" s="63" t="s">
        <v>14</v>
      </c>
      <c r="F4" s="64"/>
      <c r="G4" s="65"/>
      <c r="H4" s="63" t="s">
        <v>15</v>
      </c>
      <c r="I4" s="64"/>
      <c r="J4" s="65"/>
      <c r="K4" s="63" t="s">
        <v>16</v>
      </c>
      <c r="L4" s="64"/>
      <c r="M4" s="65"/>
      <c r="N4" s="8" t="s">
        <v>17</v>
      </c>
      <c r="O4" s="8"/>
      <c r="P4" s="8"/>
      <c r="Q4" s="63" t="s">
        <v>18</v>
      </c>
      <c r="R4" s="64"/>
      <c r="S4" s="65"/>
      <c r="T4" s="63" t="s">
        <v>19</v>
      </c>
      <c r="U4" s="64"/>
      <c r="V4" s="65"/>
      <c r="W4" s="63" t="s">
        <v>20</v>
      </c>
      <c r="X4" s="64"/>
      <c r="Y4" s="65"/>
      <c r="Z4" s="63" t="s">
        <v>21</v>
      </c>
      <c r="AA4" s="64"/>
      <c r="AB4" s="65"/>
      <c r="AC4" s="63" t="s">
        <v>22</v>
      </c>
      <c r="AD4" s="64"/>
      <c r="AE4" s="65"/>
    </row>
    <row r="5" spans="1:31" s="3" customFormat="1" ht="18.75" customHeight="1" thickBot="1">
      <c r="A5" s="9"/>
      <c r="B5" s="5" t="s">
        <v>23</v>
      </c>
      <c r="C5" s="10" t="s">
        <v>24</v>
      </c>
      <c r="D5" s="7" t="s">
        <v>25</v>
      </c>
      <c r="E5" s="6" t="s">
        <v>23</v>
      </c>
      <c r="F5" s="10" t="s">
        <v>24</v>
      </c>
      <c r="G5" s="6" t="s">
        <v>25</v>
      </c>
      <c r="H5" s="5" t="s">
        <v>23</v>
      </c>
      <c r="I5" s="10" t="s">
        <v>24</v>
      </c>
      <c r="J5" s="7" t="s">
        <v>25</v>
      </c>
      <c r="K5" s="5" t="s">
        <v>23</v>
      </c>
      <c r="L5" s="10" t="s">
        <v>24</v>
      </c>
      <c r="M5" s="7" t="s">
        <v>25</v>
      </c>
      <c r="N5" s="6" t="s">
        <v>23</v>
      </c>
      <c r="O5" s="10" t="s">
        <v>24</v>
      </c>
      <c r="P5" s="6" t="s">
        <v>25</v>
      </c>
      <c r="Q5" s="5" t="s">
        <v>23</v>
      </c>
      <c r="R5" s="10" t="s">
        <v>24</v>
      </c>
      <c r="S5" s="7" t="s">
        <v>25</v>
      </c>
      <c r="T5" s="6" t="s">
        <v>23</v>
      </c>
      <c r="U5" s="10" t="s">
        <v>24</v>
      </c>
      <c r="V5" s="6" t="s">
        <v>25</v>
      </c>
      <c r="W5" s="5" t="s">
        <v>23</v>
      </c>
      <c r="X5" s="10" t="s">
        <v>24</v>
      </c>
      <c r="Y5" s="7" t="s">
        <v>25</v>
      </c>
      <c r="Z5" s="6" t="s">
        <v>23</v>
      </c>
      <c r="AA5" s="10" t="s">
        <v>24</v>
      </c>
      <c r="AB5" s="6" t="s">
        <v>25</v>
      </c>
      <c r="AC5" s="5" t="s">
        <v>23</v>
      </c>
      <c r="AD5" s="10" t="s">
        <v>24</v>
      </c>
      <c r="AE5" s="7" t="s">
        <v>26</v>
      </c>
    </row>
    <row r="6" spans="1:31" s="20" customFormat="1" ht="18.75" customHeight="1">
      <c r="A6" s="13" t="s">
        <v>29</v>
      </c>
      <c r="B6" s="14">
        <f>+B7</f>
        <v>150</v>
      </c>
      <c r="C6" s="15">
        <f>+C7</f>
        <v>93</v>
      </c>
      <c r="D6" s="16">
        <f>+D7</f>
        <v>57</v>
      </c>
      <c r="E6" s="17">
        <f aca="true" t="shared" si="0" ref="E6:E24">SUM(F6:G6)</f>
        <v>143</v>
      </c>
      <c r="F6" s="15">
        <f>+F7</f>
        <v>89</v>
      </c>
      <c r="G6" s="18">
        <f>+G7</f>
        <v>54</v>
      </c>
      <c r="H6" s="19">
        <f aca="true" t="shared" si="1" ref="H6:H24">SUM(I6+J6)</f>
        <v>5</v>
      </c>
      <c r="I6" s="15">
        <f>+I7</f>
        <v>2</v>
      </c>
      <c r="J6" s="16">
        <f>+J7</f>
        <v>3</v>
      </c>
      <c r="K6" s="14">
        <f>SUM(L6+M6)</f>
        <v>2</v>
      </c>
      <c r="L6" s="15">
        <f>+L7</f>
        <v>2</v>
      </c>
      <c r="M6" s="16">
        <f>+M7</f>
        <v>0</v>
      </c>
      <c r="N6" s="18">
        <f aca="true" t="shared" si="2" ref="N6:N17">+O6+P6</f>
        <v>0</v>
      </c>
      <c r="O6" s="15">
        <f>+O7</f>
        <v>0</v>
      </c>
      <c r="P6" s="18">
        <f>+P7</f>
        <v>0</v>
      </c>
      <c r="Q6" s="14">
        <f aca="true" t="shared" si="3" ref="Q6:Q24">+R6+S6</f>
        <v>0</v>
      </c>
      <c r="R6" s="15">
        <f>+R7</f>
        <v>0</v>
      </c>
      <c r="S6" s="16">
        <f>+S7</f>
        <v>0</v>
      </c>
      <c r="T6" s="14">
        <f aca="true" t="shared" si="4" ref="T6:T24">+U6+V6</f>
        <v>0</v>
      </c>
      <c r="U6" s="15">
        <f>+U7</f>
        <v>0</v>
      </c>
      <c r="V6" s="16">
        <f>+V7</f>
        <v>0</v>
      </c>
      <c r="W6" s="14">
        <f aca="true" t="shared" si="5" ref="W6:W24">+X6+Y6</f>
        <v>0</v>
      </c>
      <c r="X6" s="15">
        <f>+X7</f>
        <v>0</v>
      </c>
      <c r="Y6" s="16">
        <f>+Y7</f>
        <v>0</v>
      </c>
      <c r="Z6" s="14">
        <f>+AA6+AB6</f>
        <v>0</v>
      </c>
      <c r="AA6" s="15">
        <f>+AA7</f>
        <v>0</v>
      </c>
      <c r="AB6" s="16">
        <f>+AB7</f>
        <v>0</v>
      </c>
      <c r="AC6" s="14">
        <f aca="true" t="shared" si="6" ref="AC6:AC24">+AD6+AE6</f>
        <v>0</v>
      </c>
      <c r="AD6" s="15">
        <f>+AD7</f>
        <v>0</v>
      </c>
      <c r="AE6" s="16">
        <f>+AE7</f>
        <v>0</v>
      </c>
    </row>
    <row r="7" spans="1:31" s="22" customFormat="1" ht="18.75" customHeight="1">
      <c r="A7" s="24" t="s">
        <v>29</v>
      </c>
      <c r="B7" s="25">
        <f>SUM(C7:D7)</f>
        <v>150</v>
      </c>
      <c r="C7" s="26">
        <f>+F7+I7+L7+O7+R7+U7+X7+AA7+AD7</f>
        <v>93</v>
      </c>
      <c r="D7" s="27">
        <f>+G7+J7+M7+P7+S7+V7+Y7+AB7+AE7</f>
        <v>57</v>
      </c>
      <c r="E7" s="28">
        <f t="shared" si="0"/>
        <v>143</v>
      </c>
      <c r="F7" s="26">
        <f>89</f>
        <v>89</v>
      </c>
      <c r="G7" s="28">
        <f>54</f>
        <v>54</v>
      </c>
      <c r="H7" s="25">
        <f t="shared" si="1"/>
        <v>5</v>
      </c>
      <c r="I7" s="26">
        <f>2</f>
        <v>2</v>
      </c>
      <c r="J7" s="27">
        <f>3</f>
        <v>3</v>
      </c>
      <c r="K7" s="25">
        <f aca="true" t="shared" si="7" ref="K7:K24">+L7+M7</f>
        <v>2</v>
      </c>
      <c r="L7" s="26">
        <f>2</f>
        <v>2</v>
      </c>
      <c r="M7" s="27">
        <f>0</f>
        <v>0</v>
      </c>
      <c r="N7" s="28">
        <f t="shared" si="2"/>
        <v>0</v>
      </c>
      <c r="O7" s="26">
        <v>0</v>
      </c>
      <c r="P7" s="28">
        <v>0</v>
      </c>
      <c r="Q7" s="25">
        <f t="shared" si="3"/>
        <v>0</v>
      </c>
      <c r="R7" s="26">
        <v>0</v>
      </c>
      <c r="S7" s="27">
        <v>0</v>
      </c>
      <c r="T7" s="25">
        <f t="shared" si="4"/>
        <v>0</v>
      </c>
      <c r="U7" s="26">
        <v>0</v>
      </c>
      <c r="V7" s="27">
        <v>0</v>
      </c>
      <c r="W7" s="25">
        <f t="shared" si="5"/>
        <v>0</v>
      </c>
      <c r="X7" s="26">
        <v>0</v>
      </c>
      <c r="Y7" s="27">
        <v>0</v>
      </c>
      <c r="Z7" s="25">
        <v>0</v>
      </c>
      <c r="AA7" s="26">
        <v>0</v>
      </c>
      <c r="AB7" s="27">
        <v>0</v>
      </c>
      <c r="AC7" s="25">
        <f t="shared" si="6"/>
        <v>0</v>
      </c>
      <c r="AD7" s="26">
        <v>0</v>
      </c>
      <c r="AE7" s="27">
        <v>0</v>
      </c>
    </row>
    <row r="8" spans="1:35" s="3" customFormat="1" ht="18.75" customHeight="1">
      <c r="A8" s="29" t="s">
        <v>31</v>
      </c>
      <c r="B8" s="30">
        <f>SUM(B9:B10)</f>
        <v>275</v>
      </c>
      <c r="C8" s="31">
        <f>SUM(C9:C10)</f>
        <v>130</v>
      </c>
      <c r="D8" s="32">
        <f>SUM(D9:D10)</f>
        <v>145</v>
      </c>
      <c r="E8" s="33">
        <f t="shared" si="0"/>
        <v>263</v>
      </c>
      <c r="F8" s="31">
        <f>SUM(F9:F10)</f>
        <v>125</v>
      </c>
      <c r="G8" s="33">
        <f>SUM(G9:G10)</f>
        <v>138</v>
      </c>
      <c r="H8" s="34">
        <f t="shared" si="1"/>
        <v>5</v>
      </c>
      <c r="I8" s="31">
        <f>SUM(I9:I10)</f>
        <v>1</v>
      </c>
      <c r="J8" s="32">
        <f>SUM(J9:J10)</f>
        <v>4</v>
      </c>
      <c r="K8" s="30">
        <f t="shared" si="7"/>
        <v>5</v>
      </c>
      <c r="L8" s="31">
        <f>SUM(L9:L10)</f>
        <v>3</v>
      </c>
      <c r="M8" s="32">
        <f>SUM(M9:M10)</f>
        <v>2</v>
      </c>
      <c r="N8" s="33">
        <f t="shared" si="2"/>
        <v>0</v>
      </c>
      <c r="O8" s="31">
        <f>SUM(O9:O10)</f>
        <v>0</v>
      </c>
      <c r="P8" s="33">
        <f>SUM(P9:P10)</f>
        <v>0</v>
      </c>
      <c r="Q8" s="30">
        <f t="shared" si="3"/>
        <v>0</v>
      </c>
      <c r="R8" s="31">
        <f>SUM(R9:R10)</f>
        <v>0</v>
      </c>
      <c r="S8" s="32">
        <f>SUM(S9:S10)</f>
        <v>0</v>
      </c>
      <c r="T8" s="30">
        <f t="shared" si="4"/>
        <v>0</v>
      </c>
      <c r="U8" s="31">
        <f>SUM(U9:U10)</f>
        <v>0</v>
      </c>
      <c r="V8" s="32">
        <f>SUM(V9:V10)</f>
        <v>0</v>
      </c>
      <c r="W8" s="30">
        <f t="shared" si="5"/>
        <v>2</v>
      </c>
      <c r="X8" s="31">
        <f>SUM(X9:X10)</f>
        <v>1</v>
      </c>
      <c r="Y8" s="32">
        <f>SUM(Y9:Y10)</f>
        <v>1</v>
      </c>
      <c r="Z8" s="30">
        <f aca="true" t="shared" si="8" ref="Z8:Z24">+AA8+AB8</f>
        <v>0</v>
      </c>
      <c r="AA8" s="31">
        <f>SUM(AA9:AA10)</f>
        <v>0</v>
      </c>
      <c r="AB8" s="32">
        <f>SUM(AB9:AB10)</f>
        <v>0</v>
      </c>
      <c r="AC8" s="30">
        <f t="shared" si="6"/>
        <v>0</v>
      </c>
      <c r="AD8" s="31">
        <f>SUM(AD9:AD10)</f>
        <v>0</v>
      </c>
      <c r="AE8" s="32">
        <f>SUM(AE9:AE10)</f>
        <v>0</v>
      </c>
      <c r="AH8" s="11"/>
      <c r="AI8" s="11"/>
    </row>
    <row r="9" spans="1:33" s="22" customFormat="1" ht="18.75" customHeight="1">
      <c r="A9" s="24" t="s">
        <v>30</v>
      </c>
      <c r="B9" s="25">
        <f>+C9+D9</f>
        <v>115</v>
      </c>
      <c r="C9" s="26">
        <f>+F9+I9+L9+O9+R9+U9+X9+AA9+AD9</f>
        <v>45</v>
      </c>
      <c r="D9" s="27">
        <f>+G9+J9+M9+P9+S9+V9+Y9+AB9+AE9</f>
        <v>70</v>
      </c>
      <c r="E9" s="28">
        <f t="shared" si="0"/>
        <v>110</v>
      </c>
      <c r="F9" s="26">
        <f>44</f>
        <v>44</v>
      </c>
      <c r="G9" s="28">
        <f>66</f>
        <v>66</v>
      </c>
      <c r="H9" s="25">
        <f t="shared" si="1"/>
        <v>3</v>
      </c>
      <c r="I9" s="26">
        <f>0</f>
        <v>0</v>
      </c>
      <c r="J9" s="27">
        <f>3</f>
        <v>3</v>
      </c>
      <c r="K9" s="25">
        <f t="shared" si="7"/>
        <v>2</v>
      </c>
      <c r="L9" s="26">
        <f>1</f>
        <v>1</v>
      </c>
      <c r="M9" s="27">
        <f>1</f>
        <v>1</v>
      </c>
      <c r="N9" s="28">
        <f t="shared" si="2"/>
        <v>0</v>
      </c>
      <c r="O9" s="26">
        <v>0</v>
      </c>
      <c r="P9" s="28">
        <v>0</v>
      </c>
      <c r="Q9" s="25">
        <f t="shared" si="3"/>
        <v>0</v>
      </c>
      <c r="R9" s="26">
        <v>0</v>
      </c>
      <c r="S9" s="27">
        <v>0</v>
      </c>
      <c r="T9" s="25">
        <f t="shared" si="4"/>
        <v>0</v>
      </c>
      <c r="U9" s="26">
        <v>0</v>
      </c>
      <c r="V9" s="27">
        <v>0</v>
      </c>
      <c r="W9" s="25">
        <f t="shared" si="5"/>
        <v>0</v>
      </c>
      <c r="X9" s="26">
        <v>0</v>
      </c>
      <c r="Y9" s="27">
        <v>0</v>
      </c>
      <c r="Z9" s="25">
        <f t="shared" si="8"/>
        <v>0</v>
      </c>
      <c r="AA9" s="26">
        <v>0</v>
      </c>
      <c r="AB9" s="27">
        <v>0</v>
      </c>
      <c r="AC9" s="25">
        <f t="shared" si="6"/>
        <v>0</v>
      </c>
      <c r="AD9" s="26">
        <v>0</v>
      </c>
      <c r="AE9" s="27">
        <v>0</v>
      </c>
      <c r="AG9" s="21"/>
    </row>
    <row r="10" spans="1:33" s="22" customFormat="1" ht="18.75" customHeight="1">
      <c r="A10" s="24" t="s">
        <v>32</v>
      </c>
      <c r="B10" s="25">
        <f>+C10+D10</f>
        <v>160</v>
      </c>
      <c r="C10" s="26">
        <f>+F10+I10+L10+O10+R10+U10+X10+AA10+AD10</f>
        <v>85</v>
      </c>
      <c r="D10" s="27">
        <f>+G10+J10+M10+P10+S10+V10+Y10+AB10+AE10</f>
        <v>75</v>
      </c>
      <c r="E10" s="28">
        <f t="shared" si="0"/>
        <v>153</v>
      </c>
      <c r="F10" s="26">
        <f>81</f>
        <v>81</v>
      </c>
      <c r="G10" s="28">
        <f>72</f>
        <v>72</v>
      </c>
      <c r="H10" s="25">
        <f t="shared" si="1"/>
        <v>2</v>
      </c>
      <c r="I10" s="26">
        <f>1</f>
        <v>1</v>
      </c>
      <c r="J10" s="27">
        <f>1</f>
        <v>1</v>
      </c>
      <c r="K10" s="25">
        <f t="shared" si="7"/>
        <v>3</v>
      </c>
      <c r="L10" s="26">
        <f>2</f>
        <v>2</v>
      </c>
      <c r="M10" s="27">
        <f>1</f>
        <v>1</v>
      </c>
      <c r="N10" s="28">
        <f t="shared" si="2"/>
        <v>0</v>
      </c>
      <c r="O10" s="26">
        <v>0</v>
      </c>
      <c r="P10" s="28">
        <v>0</v>
      </c>
      <c r="Q10" s="25">
        <f t="shared" si="3"/>
        <v>0</v>
      </c>
      <c r="R10" s="26">
        <v>0</v>
      </c>
      <c r="S10" s="27">
        <v>0</v>
      </c>
      <c r="T10" s="25">
        <f t="shared" si="4"/>
        <v>0</v>
      </c>
      <c r="U10" s="26">
        <v>0</v>
      </c>
      <c r="V10" s="27">
        <v>0</v>
      </c>
      <c r="W10" s="25">
        <f t="shared" si="5"/>
        <v>2</v>
      </c>
      <c r="X10" s="26">
        <f>1</f>
        <v>1</v>
      </c>
      <c r="Y10" s="27">
        <f>1</f>
        <v>1</v>
      </c>
      <c r="Z10" s="25">
        <f t="shared" si="8"/>
        <v>0</v>
      </c>
      <c r="AA10" s="26">
        <f>0</f>
        <v>0</v>
      </c>
      <c r="AB10" s="27">
        <v>0</v>
      </c>
      <c r="AC10" s="25">
        <f t="shared" si="6"/>
        <v>0</v>
      </c>
      <c r="AD10" s="26">
        <v>0</v>
      </c>
      <c r="AE10" s="27">
        <v>0</v>
      </c>
      <c r="AG10" s="21"/>
    </row>
    <row r="11" spans="1:35" s="3" customFormat="1" ht="18.75" customHeight="1">
      <c r="A11" s="35" t="s">
        <v>35</v>
      </c>
      <c r="B11" s="30">
        <f>+B12</f>
        <v>60</v>
      </c>
      <c r="C11" s="31">
        <f>+C12</f>
        <v>34</v>
      </c>
      <c r="D11" s="32">
        <f>+D12</f>
        <v>26</v>
      </c>
      <c r="E11" s="33">
        <f t="shared" si="0"/>
        <v>60</v>
      </c>
      <c r="F11" s="31">
        <f>+F12</f>
        <v>34</v>
      </c>
      <c r="G11" s="33">
        <f>+G12</f>
        <v>26</v>
      </c>
      <c r="H11" s="34">
        <f t="shared" si="1"/>
        <v>0</v>
      </c>
      <c r="I11" s="31">
        <f>+I12</f>
        <v>0</v>
      </c>
      <c r="J11" s="32">
        <f>+J12</f>
        <v>0</v>
      </c>
      <c r="K11" s="30">
        <f t="shared" si="7"/>
        <v>0</v>
      </c>
      <c r="L11" s="31">
        <f>+L12</f>
        <v>0</v>
      </c>
      <c r="M11" s="32">
        <f>SUM(M12)</f>
        <v>0</v>
      </c>
      <c r="N11" s="33">
        <f t="shared" si="2"/>
        <v>0</v>
      </c>
      <c r="O11" s="31">
        <f>+O12</f>
        <v>0</v>
      </c>
      <c r="P11" s="33">
        <v>0</v>
      </c>
      <c r="Q11" s="30">
        <f t="shared" si="3"/>
        <v>0</v>
      </c>
      <c r="R11" s="31">
        <f>+R12</f>
        <v>0</v>
      </c>
      <c r="S11" s="32">
        <f>+S12</f>
        <v>0</v>
      </c>
      <c r="T11" s="30">
        <f t="shared" si="4"/>
        <v>0</v>
      </c>
      <c r="U11" s="31">
        <f>+U12</f>
        <v>0</v>
      </c>
      <c r="V11" s="32">
        <f>+V12</f>
        <v>0</v>
      </c>
      <c r="W11" s="30">
        <f t="shared" si="5"/>
        <v>0</v>
      </c>
      <c r="X11" s="31">
        <f>+X12</f>
        <v>0</v>
      </c>
      <c r="Y11" s="32">
        <f>+Y12</f>
        <v>0</v>
      </c>
      <c r="Z11" s="30">
        <f t="shared" si="8"/>
        <v>0</v>
      </c>
      <c r="AA11" s="31">
        <f>+AA12</f>
        <v>0</v>
      </c>
      <c r="AB11" s="32">
        <f>+AB12</f>
        <v>0</v>
      </c>
      <c r="AC11" s="30">
        <f t="shared" si="6"/>
        <v>0</v>
      </c>
      <c r="AD11" s="31">
        <f>+AD12</f>
        <v>0</v>
      </c>
      <c r="AE11" s="32">
        <f>+AE12</f>
        <v>0</v>
      </c>
      <c r="AG11" s="21"/>
      <c r="AH11" s="22"/>
      <c r="AI11" s="22"/>
    </row>
    <row r="12" spans="1:33" s="22" customFormat="1" ht="18.75" customHeight="1">
      <c r="A12" s="24" t="s">
        <v>33</v>
      </c>
      <c r="B12" s="25">
        <f>+C12+D12</f>
        <v>60</v>
      </c>
      <c r="C12" s="26">
        <f>+F12+I12+L12+O12+R12+U12+X12+AA12+AD12</f>
        <v>34</v>
      </c>
      <c r="D12" s="27">
        <f>+G12+J12+M12+P12+S12+V12+Y12+AB12+AE12</f>
        <v>26</v>
      </c>
      <c r="E12" s="28">
        <f t="shared" si="0"/>
        <v>60</v>
      </c>
      <c r="F12" s="26">
        <f>34</f>
        <v>34</v>
      </c>
      <c r="G12" s="28">
        <f>26</f>
        <v>26</v>
      </c>
      <c r="H12" s="25">
        <f t="shared" si="1"/>
        <v>0</v>
      </c>
      <c r="I12" s="26">
        <f>0</f>
        <v>0</v>
      </c>
      <c r="J12" s="27">
        <f>0</f>
        <v>0</v>
      </c>
      <c r="K12" s="25">
        <f t="shared" si="7"/>
        <v>0</v>
      </c>
      <c r="L12" s="26">
        <f>0</f>
        <v>0</v>
      </c>
      <c r="M12" s="27">
        <f>0</f>
        <v>0</v>
      </c>
      <c r="N12" s="28">
        <f t="shared" si="2"/>
        <v>0</v>
      </c>
      <c r="O12" s="26">
        <v>0</v>
      </c>
      <c r="P12" s="28">
        <v>0</v>
      </c>
      <c r="Q12" s="25">
        <f t="shared" si="3"/>
        <v>0</v>
      </c>
      <c r="R12" s="26">
        <v>0</v>
      </c>
      <c r="S12" s="27">
        <v>0</v>
      </c>
      <c r="T12" s="25">
        <f t="shared" si="4"/>
        <v>0</v>
      </c>
      <c r="U12" s="26">
        <v>0</v>
      </c>
      <c r="V12" s="27">
        <v>0</v>
      </c>
      <c r="W12" s="25">
        <f t="shared" si="5"/>
        <v>0</v>
      </c>
      <c r="X12" s="26">
        <v>0</v>
      </c>
      <c r="Y12" s="27">
        <v>0</v>
      </c>
      <c r="Z12" s="25">
        <f t="shared" si="8"/>
        <v>0</v>
      </c>
      <c r="AA12" s="26">
        <v>0</v>
      </c>
      <c r="AB12" s="27">
        <v>0</v>
      </c>
      <c r="AC12" s="25">
        <f t="shared" si="6"/>
        <v>0</v>
      </c>
      <c r="AD12" s="26">
        <v>0</v>
      </c>
      <c r="AE12" s="27">
        <v>0</v>
      </c>
      <c r="AG12" s="21"/>
    </row>
    <row r="13" spans="1:35" s="3" customFormat="1" ht="18.75" customHeight="1">
      <c r="A13" s="35" t="s">
        <v>38</v>
      </c>
      <c r="B13" s="30">
        <f>SUM(B14:B16)</f>
        <v>323</v>
      </c>
      <c r="C13" s="31">
        <f>SUM(C14:C16)</f>
        <v>191</v>
      </c>
      <c r="D13" s="32">
        <f>SUM(D14:D16)</f>
        <v>132</v>
      </c>
      <c r="E13" s="33">
        <f t="shared" si="0"/>
        <v>313</v>
      </c>
      <c r="F13" s="31">
        <f>SUM(F14:F16)</f>
        <v>187</v>
      </c>
      <c r="G13" s="33">
        <f>SUM(G14:G16)</f>
        <v>126</v>
      </c>
      <c r="H13" s="34">
        <f t="shared" si="1"/>
        <v>4</v>
      </c>
      <c r="I13" s="31">
        <f>SUM(I14:I16)</f>
        <v>2</v>
      </c>
      <c r="J13" s="32">
        <f>SUM(J14:J16)</f>
        <v>2</v>
      </c>
      <c r="K13" s="30">
        <f t="shared" si="7"/>
        <v>3</v>
      </c>
      <c r="L13" s="31">
        <f>SUM(L14:L16)</f>
        <v>0</v>
      </c>
      <c r="M13" s="32">
        <f>SUM(M14:M16)</f>
        <v>3</v>
      </c>
      <c r="N13" s="33">
        <f t="shared" si="2"/>
        <v>2</v>
      </c>
      <c r="O13" s="31">
        <f>SUM(O14:O16)</f>
        <v>2</v>
      </c>
      <c r="P13" s="33">
        <f>SUM(P14:P16)</f>
        <v>0</v>
      </c>
      <c r="Q13" s="30">
        <f t="shared" si="3"/>
        <v>0</v>
      </c>
      <c r="R13" s="31">
        <f>SUM(R14:R16)</f>
        <v>0</v>
      </c>
      <c r="S13" s="32">
        <f>SUM(S14:S16)</f>
        <v>0</v>
      </c>
      <c r="T13" s="30">
        <f t="shared" si="4"/>
        <v>0</v>
      </c>
      <c r="U13" s="31">
        <f>SUM(U14:U16)</f>
        <v>0</v>
      </c>
      <c r="V13" s="32">
        <f>SUM(V14:V16)</f>
        <v>0</v>
      </c>
      <c r="W13" s="30">
        <f t="shared" si="5"/>
        <v>0</v>
      </c>
      <c r="X13" s="31">
        <f>SUM(X14:X16)</f>
        <v>0</v>
      </c>
      <c r="Y13" s="32">
        <f>SUM(Y14:Y16)</f>
        <v>0</v>
      </c>
      <c r="Z13" s="30">
        <f t="shared" si="8"/>
        <v>1</v>
      </c>
      <c r="AA13" s="31">
        <f>SUM(AA14:AA16)</f>
        <v>0</v>
      </c>
      <c r="AB13" s="32">
        <f>SUM(AB14:AB16)</f>
        <v>1</v>
      </c>
      <c r="AC13" s="30">
        <f t="shared" si="6"/>
        <v>0</v>
      </c>
      <c r="AD13" s="31">
        <f>SUM(AD14:AD16)</f>
        <v>0</v>
      </c>
      <c r="AE13" s="32">
        <f>SUM(AE14:AE16)</f>
        <v>0</v>
      </c>
      <c r="AG13" s="21"/>
      <c r="AH13" s="22"/>
      <c r="AI13" s="22"/>
    </row>
    <row r="14" spans="1:33" s="22" customFormat="1" ht="18.75" customHeight="1">
      <c r="A14" s="24" t="s">
        <v>34</v>
      </c>
      <c r="B14" s="25">
        <f>+C14+D14</f>
        <v>51</v>
      </c>
      <c r="C14" s="26">
        <f aca="true" t="shared" si="9" ref="C14:D16">+F14+I14+L14+O14+R14+U14+X14+AA14+AD14</f>
        <v>29</v>
      </c>
      <c r="D14" s="27">
        <f t="shared" si="9"/>
        <v>22</v>
      </c>
      <c r="E14" s="28">
        <f t="shared" si="0"/>
        <v>50</v>
      </c>
      <c r="F14" s="26">
        <f>28</f>
        <v>28</v>
      </c>
      <c r="G14" s="28">
        <f>22</f>
        <v>22</v>
      </c>
      <c r="H14" s="25">
        <f t="shared" si="1"/>
        <v>0</v>
      </c>
      <c r="I14" s="26">
        <f>0</f>
        <v>0</v>
      </c>
      <c r="J14" s="27">
        <f>0</f>
        <v>0</v>
      </c>
      <c r="K14" s="25">
        <f t="shared" si="7"/>
        <v>0</v>
      </c>
      <c r="L14" s="26">
        <f>0</f>
        <v>0</v>
      </c>
      <c r="M14" s="27">
        <f>0</f>
        <v>0</v>
      </c>
      <c r="N14" s="28">
        <f t="shared" si="2"/>
        <v>1</v>
      </c>
      <c r="O14" s="26">
        <f>1</f>
        <v>1</v>
      </c>
      <c r="P14" s="28">
        <v>0</v>
      </c>
      <c r="Q14" s="25">
        <f t="shared" si="3"/>
        <v>0</v>
      </c>
      <c r="R14" s="26">
        <v>0</v>
      </c>
      <c r="S14" s="27">
        <v>0</v>
      </c>
      <c r="T14" s="25">
        <f t="shared" si="4"/>
        <v>0</v>
      </c>
      <c r="U14" s="26">
        <v>0</v>
      </c>
      <c r="V14" s="27">
        <v>0</v>
      </c>
      <c r="W14" s="25">
        <f t="shared" si="5"/>
        <v>0</v>
      </c>
      <c r="X14" s="26">
        <v>0</v>
      </c>
      <c r="Y14" s="27">
        <v>0</v>
      </c>
      <c r="Z14" s="25">
        <f t="shared" si="8"/>
        <v>0</v>
      </c>
      <c r="AA14" s="26">
        <v>0</v>
      </c>
      <c r="AB14" s="27">
        <v>0</v>
      </c>
      <c r="AC14" s="25">
        <f t="shared" si="6"/>
        <v>0</v>
      </c>
      <c r="AD14" s="26">
        <v>0</v>
      </c>
      <c r="AE14" s="27">
        <v>0</v>
      </c>
      <c r="AG14" s="21"/>
    </row>
    <row r="15" spans="1:33" s="22" customFormat="1" ht="18.75" customHeight="1">
      <c r="A15" s="24" t="s">
        <v>41</v>
      </c>
      <c r="B15" s="25">
        <f>+C15+D15</f>
        <v>60</v>
      </c>
      <c r="C15" s="26">
        <f t="shared" si="9"/>
        <v>37</v>
      </c>
      <c r="D15" s="27">
        <f t="shared" si="9"/>
        <v>23</v>
      </c>
      <c r="E15" s="28">
        <f t="shared" si="0"/>
        <v>59</v>
      </c>
      <c r="F15" s="26">
        <f>36</f>
        <v>36</v>
      </c>
      <c r="G15" s="28">
        <f>23</f>
        <v>23</v>
      </c>
      <c r="H15" s="25">
        <f t="shared" si="1"/>
        <v>1</v>
      </c>
      <c r="I15" s="26">
        <f>1</f>
        <v>1</v>
      </c>
      <c r="J15" s="27">
        <f>0</f>
        <v>0</v>
      </c>
      <c r="K15" s="25">
        <f t="shared" si="7"/>
        <v>0</v>
      </c>
      <c r="L15" s="26">
        <f>0</f>
        <v>0</v>
      </c>
      <c r="M15" s="27">
        <f>0</f>
        <v>0</v>
      </c>
      <c r="N15" s="28">
        <f t="shared" si="2"/>
        <v>0</v>
      </c>
      <c r="O15" s="26">
        <v>0</v>
      </c>
      <c r="P15" s="28">
        <v>0</v>
      </c>
      <c r="Q15" s="25">
        <f t="shared" si="3"/>
        <v>0</v>
      </c>
      <c r="R15" s="26">
        <v>0</v>
      </c>
      <c r="S15" s="27">
        <v>0</v>
      </c>
      <c r="T15" s="25">
        <f t="shared" si="4"/>
        <v>0</v>
      </c>
      <c r="U15" s="26">
        <v>0</v>
      </c>
      <c r="V15" s="27">
        <v>0</v>
      </c>
      <c r="W15" s="25">
        <f t="shared" si="5"/>
        <v>0</v>
      </c>
      <c r="X15" s="26">
        <v>0</v>
      </c>
      <c r="Y15" s="27">
        <v>0</v>
      </c>
      <c r="Z15" s="25">
        <f t="shared" si="8"/>
        <v>0</v>
      </c>
      <c r="AA15" s="26">
        <v>0</v>
      </c>
      <c r="AB15" s="27">
        <v>0</v>
      </c>
      <c r="AC15" s="25">
        <f t="shared" si="6"/>
        <v>0</v>
      </c>
      <c r="AD15" s="26">
        <v>0</v>
      </c>
      <c r="AE15" s="27">
        <v>0</v>
      </c>
      <c r="AG15" s="21"/>
    </row>
    <row r="16" spans="1:33" s="22" customFormat="1" ht="18.75" customHeight="1">
      <c r="A16" s="24" t="s">
        <v>43</v>
      </c>
      <c r="B16" s="25">
        <f>+C16+D16</f>
        <v>212</v>
      </c>
      <c r="C16" s="26">
        <f t="shared" si="9"/>
        <v>125</v>
      </c>
      <c r="D16" s="27">
        <f t="shared" si="9"/>
        <v>87</v>
      </c>
      <c r="E16" s="28">
        <f t="shared" si="0"/>
        <v>204</v>
      </c>
      <c r="F16" s="26">
        <f>123</f>
        <v>123</v>
      </c>
      <c r="G16" s="28">
        <f>81</f>
        <v>81</v>
      </c>
      <c r="H16" s="25">
        <f t="shared" si="1"/>
        <v>3</v>
      </c>
      <c r="I16" s="26">
        <f>1</f>
        <v>1</v>
      </c>
      <c r="J16" s="27">
        <f>2</f>
        <v>2</v>
      </c>
      <c r="K16" s="25">
        <f t="shared" si="7"/>
        <v>3</v>
      </c>
      <c r="L16" s="26">
        <f>0</f>
        <v>0</v>
      </c>
      <c r="M16" s="27">
        <f>3</f>
        <v>3</v>
      </c>
      <c r="N16" s="28">
        <f t="shared" si="2"/>
        <v>1</v>
      </c>
      <c r="O16" s="26">
        <f>1</f>
        <v>1</v>
      </c>
      <c r="P16" s="28">
        <v>0</v>
      </c>
      <c r="Q16" s="25">
        <f t="shared" si="3"/>
        <v>0</v>
      </c>
      <c r="R16" s="26">
        <v>0</v>
      </c>
      <c r="S16" s="27">
        <v>0</v>
      </c>
      <c r="T16" s="25">
        <f t="shared" si="4"/>
        <v>0</v>
      </c>
      <c r="U16" s="26">
        <v>0</v>
      </c>
      <c r="V16" s="27">
        <v>0</v>
      </c>
      <c r="W16" s="25">
        <f t="shared" si="5"/>
        <v>0</v>
      </c>
      <c r="X16" s="26">
        <v>0</v>
      </c>
      <c r="Y16" s="27">
        <v>0</v>
      </c>
      <c r="Z16" s="25">
        <f t="shared" si="8"/>
        <v>1</v>
      </c>
      <c r="AA16" s="26">
        <v>0</v>
      </c>
      <c r="AB16" s="27">
        <f>1</f>
        <v>1</v>
      </c>
      <c r="AC16" s="25">
        <f t="shared" si="6"/>
        <v>0</v>
      </c>
      <c r="AD16" s="26">
        <v>0</v>
      </c>
      <c r="AE16" s="27">
        <v>0</v>
      </c>
      <c r="AG16" s="21"/>
    </row>
    <row r="17" spans="1:35" s="3" customFormat="1" ht="18.75" customHeight="1">
      <c r="A17" s="35" t="s">
        <v>45</v>
      </c>
      <c r="B17" s="30">
        <f>+B18</f>
        <v>33</v>
      </c>
      <c r="C17" s="31">
        <f>+C18</f>
        <v>22</v>
      </c>
      <c r="D17" s="32">
        <f>+D18</f>
        <v>11</v>
      </c>
      <c r="E17" s="33">
        <f t="shared" si="0"/>
        <v>31</v>
      </c>
      <c r="F17" s="31">
        <f>+F18</f>
        <v>22</v>
      </c>
      <c r="G17" s="33">
        <f>+G18</f>
        <v>9</v>
      </c>
      <c r="H17" s="34">
        <f t="shared" si="1"/>
        <v>2</v>
      </c>
      <c r="I17" s="31">
        <f>+I18</f>
        <v>0</v>
      </c>
      <c r="J17" s="32">
        <f>+J18</f>
        <v>2</v>
      </c>
      <c r="K17" s="30">
        <f t="shared" si="7"/>
        <v>0</v>
      </c>
      <c r="L17" s="31">
        <f>+L18</f>
        <v>0</v>
      </c>
      <c r="M17" s="32">
        <f>+M18</f>
        <v>0</v>
      </c>
      <c r="N17" s="33">
        <f t="shared" si="2"/>
        <v>0</v>
      </c>
      <c r="O17" s="31">
        <f>+O18</f>
        <v>0</v>
      </c>
      <c r="P17" s="33">
        <f>+P18</f>
        <v>0</v>
      </c>
      <c r="Q17" s="30">
        <f t="shared" si="3"/>
        <v>0</v>
      </c>
      <c r="R17" s="31">
        <f>+R18</f>
        <v>0</v>
      </c>
      <c r="S17" s="32">
        <f>+S18</f>
        <v>0</v>
      </c>
      <c r="T17" s="30">
        <f t="shared" si="4"/>
        <v>0</v>
      </c>
      <c r="U17" s="31">
        <f>+U18</f>
        <v>0</v>
      </c>
      <c r="V17" s="32">
        <f>+V18</f>
        <v>0</v>
      </c>
      <c r="W17" s="30">
        <f t="shared" si="5"/>
        <v>0</v>
      </c>
      <c r="X17" s="31">
        <f>+X18</f>
        <v>0</v>
      </c>
      <c r="Y17" s="32">
        <f>+Y18</f>
        <v>0</v>
      </c>
      <c r="Z17" s="30">
        <f t="shared" si="8"/>
        <v>0</v>
      </c>
      <c r="AA17" s="31">
        <f>+AA18</f>
        <v>0</v>
      </c>
      <c r="AB17" s="32">
        <f>+AB18</f>
        <v>0</v>
      </c>
      <c r="AC17" s="30">
        <f t="shared" si="6"/>
        <v>0</v>
      </c>
      <c r="AD17" s="31">
        <f>+AD18</f>
        <v>0</v>
      </c>
      <c r="AE17" s="32">
        <f>+AE18</f>
        <v>0</v>
      </c>
      <c r="AG17" s="21"/>
      <c r="AH17" s="22"/>
      <c r="AI17" s="22"/>
    </row>
    <row r="18" spans="1:33" s="22" customFormat="1" ht="18.75" customHeight="1">
      <c r="A18" s="24" t="s">
        <v>39</v>
      </c>
      <c r="B18" s="25">
        <f>+C18+D18</f>
        <v>33</v>
      </c>
      <c r="C18" s="26">
        <f>+F18+I18+L18+O18+R18+U18+X18+AA18+AD18</f>
        <v>22</v>
      </c>
      <c r="D18" s="27">
        <f>+G18+J18+M18+P18+S18+V18+Y18+AB18+AE18</f>
        <v>11</v>
      </c>
      <c r="E18" s="28">
        <f t="shared" si="0"/>
        <v>31</v>
      </c>
      <c r="F18" s="26">
        <f>22</f>
        <v>22</v>
      </c>
      <c r="G18" s="28">
        <f>9</f>
        <v>9</v>
      </c>
      <c r="H18" s="25">
        <f t="shared" si="1"/>
        <v>2</v>
      </c>
      <c r="I18" s="26">
        <f>0</f>
        <v>0</v>
      </c>
      <c r="J18" s="27">
        <f>2</f>
        <v>2</v>
      </c>
      <c r="K18" s="25">
        <f t="shared" si="7"/>
        <v>0</v>
      </c>
      <c r="L18" s="26">
        <f>0</f>
        <v>0</v>
      </c>
      <c r="M18" s="27">
        <f>0</f>
        <v>0</v>
      </c>
      <c r="N18" s="28">
        <v>0</v>
      </c>
      <c r="O18" s="26">
        <v>0</v>
      </c>
      <c r="P18" s="28">
        <v>0</v>
      </c>
      <c r="Q18" s="25">
        <f t="shared" si="3"/>
        <v>0</v>
      </c>
      <c r="R18" s="26">
        <v>0</v>
      </c>
      <c r="S18" s="27">
        <v>0</v>
      </c>
      <c r="T18" s="25">
        <f t="shared" si="4"/>
        <v>0</v>
      </c>
      <c r="U18" s="26">
        <v>0</v>
      </c>
      <c r="V18" s="27">
        <v>0</v>
      </c>
      <c r="W18" s="25">
        <f t="shared" si="5"/>
        <v>0</v>
      </c>
      <c r="X18" s="26">
        <v>0</v>
      </c>
      <c r="Y18" s="27">
        <v>0</v>
      </c>
      <c r="Z18" s="25">
        <f t="shared" si="8"/>
        <v>0</v>
      </c>
      <c r="AA18" s="26">
        <v>0</v>
      </c>
      <c r="AB18" s="27">
        <v>0</v>
      </c>
      <c r="AC18" s="25">
        <f t="shared" si="6"/>
        <v>0</v>
      </c>
      <c r="AD18" s="26">
        <v>0</v>
      </c>
      <c r="AE18" s="27">
        <v>0</v>
      </c>
      <c r="AG18" s="21"/>
    </row>
    <row r="19" spans="1:35" s="3" customFormat="1" ht="18.75" customHeight="1">
      <c r="A19" s="35" t="s">
        <v>46</v>
      </c>
      <c r="B19" s="30">
        <f>+B20</f>
        <v>229</v>
      </c>
      <c r="C19" s="31">
        <f>+C20</f>
        <v>110</v>
      </c>
      <c r="D19" s="32">
        <f>+D20</f>
        <v>119</v>
      </c>
      <c r="E19" s="33">
        <f t="shared" si="0"/>
        <v>223</v>
      </c>
      <c r="F19" s="31">
        <f>+F20</f>
        <v>108</v>
      </c>
      <c r="G19" s="33">
        <f>+G20</f>
        <v>115</v>
      </c>
      <c r="H19" s="34">
        <f t="shared" si="1"/>
        <v>3</v>
      </c>
      <c r="I19" s="31">
        <f>+I20</f>
        <v>0</v>
      </c>
      <c r="J19" s="32">
        <f>+J20</f>
        <v>3</v>
      </c>
      <c r="K19" s="30">
        <f t="shared" si="7"/>
        <v>3</v>
      </c>
      <c r="L19" s="31">
        <f>+L20</f>
        <v>2</v>
      </c>
      <c r="M19" s="32">
        <f>+M20</f>
        <v>1</v>
      </c>
      <c r="N19" s="33">
        <f aca="true" t="shared" si="10" ref="N19:N24">+O19+P19</f>
        <v>0</v>
      </c>
      <c r="O19" s="31">
        <f>+O20</f>
        <v>0</v>
      </c>
      <c r="P19" s="33">
        <f>+P20</f>
        <v>0</v>
      </c>
      <c r="Q19" s="30">
        <f t="shared" si="3"/>
        <v>0</v>
      </c>
      <c r="R19" s="31">
        <f>+R20</f>
        <v>0</v>
      </c>
      <c r="S19" s="32">
        <f>+S20</f>
        <v>0</v>
      </c>
      <c r="T19" s="30">
        <f t="shared" si="4"/>
        <v>0</v>
      </c>
      <c r="U19" s="31">
        <f>+U20</f>
        <v>0</v>
      </c>
      <c r="V19" s="32">
        <f>+V20</f>
        <v>0</v>
      </c>
      <c r="W19" s="30">
        <f t="shared" si="5"/>
        <v>0</v>
      </c>
      <c r="X19" s="31">
        <f>+X20</f>
        <v>0</v>
      </c>
      <c r="Y19" s="32">
        <f>+Y20</f>
        <v>0</v>
      </c>
      <c r="Z19" s="30">
        <f t="shared" si="8"/>
        <v>0</v>
      </c>
      <c r="AA19" s="31">
        <f>+AA20</f>
        <v>0</v>
      </c>
      <c r="AB19" s="32">
        <f>+AB20</f>
        <v>0</v>
      </c>
      <c r="AC19" s="30">
        <f t="shared" si="6"/>
        <v>0</v>
      </c>
      <c r="AD19" s="31">
        <f>+AD20</f>
        <v>0</v>
      </c>
      <c r="AE19" s="32">
        <f>+AE20</f>
        <v>0</v>
      </c>
      <c r="AG19" s="21"/>
      <c r="AH19" s="22"/>
      <c r="AI19" s="22"/>
    </row>
    <row r="20" spans="1:31" s="22" customFormat="1" ht="18.75" customHeight="1">
      <c r="A20" s="24" t="s">
        <v>40</v>
      </c>
      <c r="B20" s="25">
        <f>+C20+D20</f>
        <v>229</v>
      </c>
      <c r="C20" s="26">
        <f>+F20+I20+L20+O20+R20+U20+X20+AA20+AD20</f>
        <v>110</v>
      </c>
      <c r="D20" s="27">
        <f>+G20+J20+M20+P20+S20+V20+Y20+AB20+AE20</f>
        <v>119</v>
      </c>
      <c r="E20" s="28">
        <f t="shared" si="0"/>
        <v>223</v>
      </c>
      <c r="F20" s="26">
        <f>108</f>
        <v>108</v>
      </c>
      <c r="G20" s="28">
        <f>115</f>
        <v>115</v>
      </c>
      <c r="H20" s="25">
        <f t="shared" si="1"/>
        <v>3</v>
      </c>
      <c r="I20" s="26">
        <f>0</f>
        <v>0</v>
      </c>
      <c r="J20" s="27">
        <f>3</f>
        <v>3</v>
      </c>
      <c r="K20" s="25">
        <f t="shared" si="7"/>
        <v>3</v>
      </c>
      <c r="L20" s="26">
        <f>2</f>
        <v>2</v>
      </c>
      <c r="M20" s="27">
        <f>1</f>
        <v>1</v>
      </c>
      <c r="N20" s="28">
        <f t="shared" si="10"/>
        <v>0</v>
      </c>
      <c r="O20" s="26">
        <v>0</v>
      </c>
      <c r="P20" s="28">
        <v>0</v>
      </c>
      <c r="Q20" s="25">
        <f t="shared" si="3"/>
        <v>0</v>
      </c>
      <c r="R20" s="26">
        <v>0</v>
      </c>
      <c r="S20" s="27">
        <v>0</v>
      </c>
      <c r="T20" s="25">
        <f t="shared" si="4"/>
        <v>0</v>
      </c>
      <c r="U20" s="26">
        <v>0</v>
      </c>
      <c r="V20" s="27">
        <v>0</v>
      </c>
      <c r="W20" s="25">
        <f t="shared" si="5"/>
        <v>0</v>
      </c>
      <c r="X20" s="26">
        <v>0</v>
      </c>
      <c r="Y20" s="27">
        <v>0</v>
      </c>
      <c r="Z20" s="25">
        <f t="shared" si="8"/>
        <v>0</v>
      </c>
      <c r="AA20" s="26">
        <v>0</v>
      </c>
      <c r="AB20" s="27">
        <v>0</v>
      </c>
      <c r="AC20" s="25">
        <f t="shared" si="6"/>
        <v>0</v>
      </c>
      <c r="AD20" s="26">
        <v>0</v>
      </c>
      <c r="AE20" s="27">
        <v>0</v>
      </c>
    </row>
    <row r="21" spans="1:31" s="3" customFormat="1" ht="18.75" customHeight="1">
      <c r="A21" s="35" t="s">
        <v>47</v>
      </c>
      <c r="B21" s="30">
        <f>+B22</f>
        <v>18</v>
      </c>
      <c r="C21" s="31">
        <f>+C22</f>
        <v>13</v>
      </c>
      <c r="D21" s="32">
        <f>+D22</f>
        <v>5</v>
      </c>
      <c r="E21" s="33">
        <f t="shared" si="0"/>
        <v>18</v>
      </c>
      <c r="F21" s="31">
        <f>+F22</f>
        <v>13</v>
      </c>
      <c r="G21" s="33">
        <f>+G22</f>
        <v>5</v>
      </c>
      <c r="H21" s="34">
        <f t="shared" si="1"/>
        <v>0</v>
      </c>
      <c r="I21" s="31">
        <f>+I22</f>
        <v>0</v>
      </c>
      <c r="J21" s="32">
        <f>+J22</f>
        <v>0</v>
      </c>
      <c r="K21" s="30">
        <f t="shared" si="7"/>
        <v>0</v>
      </c>
      <c r="L21" s="31">
        <f>+L22</f>
        <v>0</v>
      </c>
      <c r="M21" s="32">
        <f>+M22</f>
        <v>0</v>
      </c>
      <c r="N21" s="33">
        <f t="shared" si="10"/>
        <v>0</v>
      </c>
      <c r="O21" s="31">
        <f>+O22</f>
        <v>0</v>
      </c>
      <c r="P21" s="33">
        <f>+P22</f>
        <v>0</v>
      </c>
      <c r="Q21" s="30">
        <f t="shared" si="3"/>
        <v>0</v>
      </c>
      <c r="R21" s="31">
        <f>+R22</f>
        <v>0</v>
      </c>
      <c r="S21" s="32">
        <f>+S22</f>
        <v>0</v>
      </c>
      <c r="T21" s="30">
        <f t="shared" si="4"/>
        <v>0</v>
      </c>
      <c r="U21" s="31">
        <f>+U22</f>
        <v>0</v>
      </c>
      <c r="V21" s="32">
        <f>+V22</f>
        <v>0</v>
      </c>
      <c r="W21" s="30">
        <f t="shared" si="5"/>
        <v>0</v>
      </c>
      <c r="X21" s="31">
        <f>+X22</f>
        <v>0</v>
      </c>
      <c r="Y21" s="32">
        <f>+Y22</f>
        <v>0</v>
      </c>
      <c r="Z21" s="30">
        <f t="shared" si="8"/>
        <v>0</v>
      </c>
      <c r="AA21" s="31">
        <f>+AA22</f>
        <v>0</v>
      </c>
      <c r="AB21" s="32">
        <f>+AB22</f>
        <v>0</v>
      </c>
      <c r="AC21" s="30">
        <f t="shared" si="6"/>
        <v>0</v>
      </c>
      <c r="AD21" s="31">
        <f>+AD22</f>
        <v>0</v>
      </c>
      <c r="AE21" s="32">
        <f>+AE22</f>
        <v>0</v>
      </c>
    </row>
    <row r="22" spans="1:31" s="22" customFormat="1" ht="18.75" customHeight="1">
      <c r="A22" s="24" t="s">
        <v>42</v>
      </c>
      <c r="B22" s="25">
        <f>+C22+D22</f>
        <v>18</v>
      </c>
      <c r="C22" s="26">
        <f>+F22+I22+L22+O22+R22+U22+X22+AA22+AD22</f>
        <v>13</v>
      </c>
      <c r="D22" s="27">
        <f>+G22+J22+M22+P22+S22+V22+Y22+AB22+AE22</f>
        <v>5</v>
      </c>
      <c r="E22" s="28">
        <f t="shared" si="0"/>
        <v>18</v>
      </c>
      <c r="F22" s="26">
        <f>13</f>
        <v>13</v>
      </c>
      <c r="G22" s="28">
        <f>5</f>
        <v>5</v>
      </c>
      <c r="H22" s="25">
        <f t="shared" si="1"/>
        <v>0</v>
      </c>
      <c r="I22" s="26">
        <f>0</f>
        <v>0</v>
      </c>
      <c r="J22" s="27">
        <f>0</f>
        <v>0</v>
      </c>
      <c r="K22" s="25">
        <f t="shared" si="7"/>
        <v>0</v>
      </c>
      <c r="L22" s="26">
        <f>0</f>
        <v>0</v>
      </c>
      <c r="M22" s="27">
        <f>0</f>
        <v>0</v>
      </c>
      <c r="N22" s="28">
        <f t="shared" si="10"/>
        <v>0</v>
      </c>
      <c r="O22" s="26">
        <v>0</v>
      </c>
      <c r="P22" s="28">
        <v>0</v>
      </c>
      <c r="Q22" s="25">
        <f t="shared" si="3"/>
        <v>0</v>
      </c>
      <c r="R22" s="26">
        <v>0</v>
      </c>
      <c r="S22" s="27">
        <v>0</v>
      </c>
      <c r="T22" s="25">
        <f t="shared" si="4"/>
        <v>0</v>
      </c>
      <c r="U22" s="26">
        <v>0</v>
      </c>
      <c r="V22" s="27">
        <v>0</v>
      </c>
      <c r="W22" s="25">
        <f t="shared" si="5"/>
        <v>0</v>
      </c>
      <c r="X22" s="26">
        <v>0</v>
      </c>
      <c r="Y22" s="27">
        <v>0</v>
      </c>
      <c r="Z22" s="25">
        <f t="shared" si="8"/>
        <v>0</v>
      </c>
      <c r="AA22" s="26">
        <v>0</v>
      </c>
      <c r="AB22" s="27">
        <v>0</v>
      </c>
      <c r="AC22" s="25">
        <f t="shared" si="6"/>
        <v>0</v>
      </c>
      <c r="AD22" s="26">
        <v>0</v>
      </c>
      <c r="AE22" s="27">
        <v>0</v>
      </c>
    </row>
    <row r="23" spans="1:31" s="3" customFormat="1" ht="18.75" customHeight="1">
      <c r="A23" s="35" t="s">
        <v>44</v>
      </c>
      <c r="B23" s="30">
        <f>+B24</f>
        <v>176</v>
      </c>
      <c r="C23" s="31">
        <f>+C24</f>
        <v>92</v>
      </c>
      <c r="D23" s="32">
        <f>+D24</f>
        <v>84</v>
      </c>
      <c r="E23" s="33">
        <f t="shared" si="0"/>
        <v>171</v>
      </c>
      <c r="F23" s="31">
        <f>+F24</f>
        <v>90</v>
      </c>
      <c r="G23" s="33">
        <f>+G24</f>
        <v>81</v>
      </c>
      <c r="H23" s="34">
        <f t="shared" si="1"/>
        <v>3</v>
      </c>
      <c r="I23" s="31">
        <f>+I24</f>
        <v>0</v>
      </c>
      <c r="J23" s="32">
        <f>+J24</f>
        <v>3</v>
      </c>
      <c r="K23" s="30">
        <f t="shared" si="7"/>
        <v>2</v>
      </c>
      <c r="L23" s="31">
        <f>+L24</f>
        <v>2</v>
      </c>
      <c r="M23" s="32">
        <f>+M24</f>
        <v>0</v>
      </c>
      <c r="N23" s="33">
        <f t="shared" si="10"/>
        <v>0</v>
      </c>
      <c r="O23" s="31">
        <f>+O24</f>
        <v>0</v>
      </c>
      <c r="P23" s="33">
        <f>+P24</f>
        <v>0</v>
      </c>
      <c r="Q23" s="30">
        <f t="shared" si="3"/>
        <v>0</v>
      </c>
      <c r="R23" s="31">
        <f>+R24</f>
        <v>0</v>
      </c>
      <c r="S23" s="32">
        <f>+S24</f>
        <v>0</v>
      </c>
      <c r="T23" s="30">
        <f t="shared" si="4"/>
        <v>0</v>
      </c>
      <c r="U23" s="31">
        <f>+U24</f>
        <v>0</v>
      </c>
      <c r="V23" s="32">
        <f>+V24</f>
        <v>0</v>
      </c>
      <c r="W23" s="30">
        <f t="shared" si="5"/>
        <v>0</v>
      </c>
      <c r="X23" s="31">
        <f>+X24</f>
        <v>0</v>
      </c>
      <c r="Y23" s="32">
        <f>+Y24</f>
        <v>0</v>
      </c>
      <c r="Z23" s="30">
        <f t="shared" si="8"/>
        <v>0</v>
      </c>
      <c r="AA23" s="31">
        <f>+AA24</f>
        <v>0</v>
      </c>
      <c r="AB23" s="32">
        <f>+AB24</f>
        <v>0</v>
      </c>
      <c r="AC23" s="30">
        <f t="shared" si="6"/>
        <v>0</v>
      </c>
      <c r="AD23" s="31">
        <f>+AD24</f>
        <v>0</v>
      </c>
      <c r="AE23" s="32">
        <f>+AE24</f>
        <v>0</v>
      </c>
    </row>
    <row r="24" spans="1:31" s="22" customFormat="1" ht="18.75" customHeight="1">
      <c r="A24" s="24" t="s">
        <v>44</v>
      </c>
      <c r="B24" s="25">
        <f>+C24+D24</f>
        <v>176</v>
      </c>
      <c r="C24" s="26">
        <f>+F24+I24+L24+O24+R24+U24+X24+AA24+AD24</f>
        <v>92</v>
      </c>
      <c r="D24" s="27">
        <f>+G24+J24+M24+P24+S24+V24+Y24+AB24+AE24</f>
        <v>84</v>
      </c>
      <c r="E24" s="28">
        <f t="shared" si="0"/>
        <v>171</v>
      </c>
      <c r="F24" s="26">
        <f>90</f>
        <v>90</v>
      </c>
      <c r="G24" s="28">
        <f>81</f>
        <v>81</v>
      </c>
      <c r="H24" s="25">
        <f t="shared" si="1"/>
        <v>3</v>
      </c>
      <c r="I24" s="26">
        <f>0</f>
        <v>0</v>
      </c>
      <c r="J24" s="27">
        <f>3</f>
        <v>3</v>
      </c>
      <c r="K24" s="25">
        <f t="shared" si="7"/>
        <v>2</v>
      </c>
      <c r="L24" s="26">
        <f>2</f>
        <v>2</v>
      </c>
      <c r="M24" s="27">
        <f>0</f>
        <v>0</v>
      </c>
      <c r="N24" s="28">
        <f t="shared" si="10"/>
        <v>0</v>
      </c>
      <c r="O24" s="26">
        <v>0</v>
      </c>
      <c r="P24" s="28">
        <v>0</v>
      </c>
      <c r="Q24" s="25">
        <f t="shared" si="3"/>
        <v>0</v>
      </c>
      <c r="R24" s="26">
        <v>0</v>
      </c>
      <c r="S24" s="27">
        <v>0</v>
      </c>
      <c r="T24" s="25">
        <f t="shared" si="4"/>
        <v>0</v>
      </c>
      <c r="U24" s="26">
        <v>0</v>
      </c>
      <c r="V24" s="27">
        <v>0</v>
      </c>
      <c r="W24" s="25">
        <f t="shared" si="5"/>
        <v>0</v>
      </c>
      <c r="X24" s="26">
        <v>0</v>
      </c>
      <c r="Y24" s="27">
        <v>0</v>
      </c>
      <c r="Z24" s="25">
        <f t="shared" si="8"/>
        <v>0</v>
      </c>
      <c r="AA24" s="26">
        <v>0</v>
      </c>
      <c r="AB24" s="27">
        <v>0</v>
      </c>
      <c r="AC24" s="25">
        <f t="shared" si="6"/>
        <v>0</v>
      </c>
      <c r="AD24" s="26">
        <v>0</v>
      </c>
      <c r="AE24" s="27">
        <v>0</v>
      </c>
    </row>
    <row r="25" spans="1:31" s="22" customFormat="1" ht="18.75" customHeight="1" thickBot="1">
      <c r="A25" s="36"/>
      <c r="B25" s="37"/>
      <c r="C25" s="38"/>
      <c r="D25" s="39"/>
      <c r="E25" s="40"/>
      <c r="F25" s="38"/>
      <c r="G25" s="40"/>
      <c r="H25" s="37"/>
      <c r="I25" s="38"/>
      <c r="J25" s="39"/>
      <c r="K25" s="37"/>
      <c r="L25" s="38"/>
      <c r="M25" s="39"/>
      <c r="N25" s="40"/>
      <c r="O25" s="38"/>
      <c r="P25" s="40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</row>
    <row r="26" spans="1:31" s="3" customFormat="1" ht="18.75" customHeight="1" thickBot="1">
      <c r="A26" s="9" t="s">
        <v>3</v>
      </c>
      <c r="B26" s="41">
        <f>+C26+D26</f>
        <v>1264</v>
      </c>
      <c r="C26" s="10">
        <f>+C6+C8+C11+C13+C17+C19+C21+C23</f>
        <v>685</v>
      </c>
      <c r="D26" s="42">
        <f>+D6+D8+D11+D13+D17+D19+D21+D23</f>
        <v>579</v>
      </c>
      <c r="E26" s="43">
        <f>+F26+G26</f>
        <v>1222</v>
      </c>
      <c r="F26" s="44">
        <f>+F6+F8+F11+F13+F17+F19+F21+F23</f>
        <v>668</v>
      </c>
      <c r="G26" s="45">
        <f>+G6+G8+G11+G13+G17+G19+G21+G23</f>
        <v>554</v>
      </c>
      <c r="H26" s="41">
        <f>+I26+J26</f>
        <v>22</v>
      </c>
      <c r="I26" s="10">
        <f>+I6+I8+I11+I13+I17+I19+I21+I23</f>
        <v>5</v>
      </c>
      <c r="J26" s="42">
        <f>+J6+J8+J11+J13+J17+J19+J21+J23</f>
        <v>17</v>
      </c>
      <c r="K26" s="41">
        <f>+L26+M26</f>
        <v>15</v>
      </c>
      <c r="L26" s="10">
        <f>+L6+L8+L11+L13+L17+L19+L21+L23</f>
        <v>9</v>
      </c>
      <c r="M26" s="42">
        <f>+M6+M8+M11+M13+M17+M19+M21+M23</f>
        <v>6</v>
      </c>
      <c r="N26" s="41">
        <f>+O26+P26</f>
        <v>2</v>
      </c>
      <c r="O26" s="10">
        <f>+O6+O8+O11+O13+O17+O19+O21+O23</f>
        <v>2</v>
      </c>
      <c r="P26" s="42">
        <f>+P6+P8+P11+P13+P17+P19+P21+P23</f>
        <v>0</v>
      </c>
      <c r="Q26" s="41">
        <f>+R26+S26</f>
        <v>0</v>
      </c>
      <c r="R26" s="10">
        <f>+R6+R8+R11+R13+R17+R19+R21+R23</f>
        <v>0</v>
      </c>
      <c r="S26" s="42">
        <f>+S6+S8+S11+S13+S17+S19+S21+S23</f>
        <v>0</v>
      </c>
      <c r="T26" s="41">
        <f>+U26+V26</f>
        <v>0</v>
      </c>
      <c r="U26" s="10">
        <f>+U6+U8+U11+U13+U17+U19+U21+U23</f>
        <v>0</v>
      </c>
      <c r="V26" s="42">
        <f>+V6+V8+V11+V13+V17+V19+V21+V23</f>
        <v>0</v>
      </c>
      <c r="W26" s="41">
        <f>+X26+Y26</f>
        <v>2</v>
      </c>
      <c r="X26" s="10">
        <f>+X6+X8+X11+X13+X17+X19+X21+X23</f>
        <v>1</v>
      </c>
      <c r="Y26" s="42">
        <f>+Y6+Y8+Y11+Y13+Y17+Y19+Y21+Y23</f>
        <v>1</v>
      </c>
      <c r="Z26" s="41">
        <f>+AA26+AB26</f>
        <v>1</v>
      </c>
      <c r="AA26" s="10">
        <f>+AA6+AA8+AA11+AA13+AA17+AA19+AA21+AA23</f>
        <v>0</v>
      </c>
      <c r="AB26" s="42">
        <f>+AB6+AB8+AB11+AB13+AB17+AB19+AB21+AB23</f>
        <v>1</v>
      </c>
      <c r="AC26" s="41">
        <f>+AD26+AE26</f>
        <v>0</v>
      </c>
      <c r="AD26" s="10">
        <f>+AD6+AD8+AD11+AD13+AD17+AD19+AD21+AD23</f>
        <v>0</v>
      </c>
      <c r="AE26" s="42">
        <f>+AE6+AE8+AE11+AE13+AE17+AE19+AE21+AE23</f>
        <v>0</v>
      </c>
    </row>
    <row r="27" s="22" customFormat="1" ht="11.25">
      <c r="A27" s="22" t="s">
        <v>48</v>
      </c>
    </row>
    <row r="28" spans="1:31" s="22" customFormat="1" ht="15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1:31" s="22" customFormat="1" ht="15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1" spans="8:9" ht="15">
      <c r="H31" s="22"/>
      <c r="I31" s="22"/>
    </row>
    <row r="32" spans="8:9" ht="15">
      <c r="H32" s="22"/>
      <c r="I32" s="22"/>
    </row>
    <row r="36" spans="1:31" ht="15">
      <c r="A36" s="46"/>
      <c r="B36" s="46"/>
      <c r="C36" s="46"/>
      <c r="D36" s="46"/>
      <c r="E36" s="46"/>
      <c r="F36" s="47"/>
      <c r="G36" s="47"/>
      <c r="H36" s="21"/>
      <c r="I36" s="21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43" spans="1:3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5" spans="1:3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</sheetData>
  <sheetProtection/>
  <mergeCells count="22">
    <mergeCell ref="T4:V4"/>
    <mergeCell ref="W4:Y4"/>
    <mergeCell ref="N3:P3"/>
    <mergeCell ref="Q3:S3"/>
    <mergeCell ref="A28:AE28"/>
    <mergeCell ref="A29:AE29"/>
    <mergeCell ref="AC3:AE3"/>
    <mergeCell ref="B4:D4"/>
    <mergeCell ref="E4:G4"/>
    <mergeCell ref="H4:J4"/>
    <mergeCell ref="K4:M4"/>
    <mergeCell ref="Q4:S4"/>
    <mergeCell ref="T3:V3"/>
    <mergeCell ref="W3:Y3"/>
    <mergeCell ref="Z4:AB4"/>
    <mergeCell ref="AC4:AE4"/>
    <mergeCell ref="A1:AE1"/>
    <mergeCell ref="A2:AE2"/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landscape" paperSize="9" scale="80" r:id="rId1"/>
  <colBreaks count="1" manualBreakCount="1"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selection activeCell="Q34" sqref="Q34"/>
    </sheetView>
  </sheetViews>
  <sheetFormatPr defaultColWidth="11.421875" defaultRowHeight="15"/>
  <cols>
    <col min="1" max="1" width="18.00390625" style="0" customWidth="1"/>
    <col min="2" max="31" width="5.00390625" style="0" customWidth="1"/>
    <col min="33" max="33" width="18.00390625" style="0" customWidth="1"/>
  </cols>
  <sheetData>
    <row r="1" spans="1:31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6.5" thickBot="1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s="3" customFormat="1" ht="19.5" customHeight="1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  <c r="K3" s="60" t="s">
        <v>6</v>
      </c>
      <c r="L3" s="61"/>
      <c r="M3" s="62"/>
      <c r="N3" s="60" t="s">
        <v>7</v>
      </c>
      <c r="O3" s="61"/>
      <c r="P3" s="62"/>
      <c r="Q3" s="60" t="s">
        <v>8</v>
      </c>
      <c r="R3" s="61"/>
      <c r="S3" s="62"/>
      <c r="T3" s="60" t="s">
        <v>9</v>
      </c>
      <c r="U3" s="61"/>
      <c r="V3" s="62"/>
      <c r="W3" s="60" t="s">
        <v>10</v>
      </c>
      <c r="X3" s="61"/>
      <c r="Y3" s="62"/>
      <c r="Z3" s="2" t="s">
        <v>11</v>
      </c>
      <c r="AA3" s="2"/>
      <c r="AB3" s="2"/>
      <c r="AC3" s="60" t="s">
        <v>7</v>
      </c>
      <c r="AD3" s="61"/>
      <c r="AE3" s="62"/>
    </row>
    <row r="4" spans="1:35" s="3" customFormat="1" ht="19.5" customHeight="1" thickBot="1">
      <c r="A4" s="4" t="s">
        <v>12</v>
      </c>
      <c r="B4" s="63" t="s">
        <v>13</v>
      </c>
      <c r="C4" s="64"/>
      <c r="D4" s="65"/>
      <c r="E4" s="63" t="s">
        <v>14</v>
      </c>
      <c r="F4" s="64"/>
      <c r="G4" s="65"/>
      <c r="H4" s="63" t="s">
        <v>15</v>
      </c>
      <c r="I4" s="64"/>
      <c r="J4" s="65"/>
      <c r="K4" s="63" t="s">
        <v>16</v>
      </c>
      <c r="L4" s="64"/>
      <c r="M4" s="65"/>
      <c r="N4" s="8" t="s">
        <v>17</v>
      </c>
      <c r="O4" s="8"/>
      <c r="P4" s="8"/>
      <c r="Q4" s="63" t="s">
        <v>18</v>
      </c>
      <c r="R4" s="64"/>
      <c r="S4" s="65"/>
      <c r="T4" s="63" t="s">
        <v>19</v>
      </c>
      <c r="U4" s="64"/>
      <c r="V4" s="65"/>
      <c r="W4" s="63" t="s">
        <v>20</v>
      </c>
      <c r="X4" s="64"/>
      <c r="Y4" s="65"/>
      <c r="Z4" s="63" t="s">
        <v>21</v>
      </c>
      <c r="AA4" s="64"/>
      <c r="AB4" s="65"/>
      <c r="AC4" s="63" t="s">
        <v>22</v>
      </c>
      <c r="AD4" s="64"/>
      <c r="AE4" s="65"/>
      <c r="AH4" s="22"/>
      <c r="AI4" s="22"/>
    </row>
    <row r="5" spans="1:33" s="3" customFormat="1" ht="19.5" customHeight="1" thickBot="1">
      <c r="A5" s="9"/>
      <c r="B5" s="5" t="s">
        <v>23</v>
      </c>
      <c r="C5" s="10" t="s">
        <v>24</v>
      </c>
      <c r="D5" s="7" t="s">
        <v>25</v>
      </c>
      <c r="E5" s="6" t="s">
        <v>23</v>
      </c>
      <c r="F5" s="10" t="s">
        <v>24</v>
      </c>
      <c r="G5" s="6" t="s">
        <v>25</v>
      </c>
      <c r="H5" s="5" t="s">
        <v>23</v>
      </c>
      <c r="I5" s="10" t="s">
        <v>24</v>
      </c>
      <c r="J5" s="7" t="s">
        <v>25</v>
      </c>
      <c r="K5" s="5" t="s">
        <v>23</v>
      </c>
      <c r="L5" s="10" t="s">
        <v>24</v>
      </c>
      <c r="M5" s="7" t="s">
        <v>25</v>
      </c>
      <c r="N5" s="6" t="s">
        <v>23</v>
      </c>
      <c r="O5" s="10" t="s">
        <v>24</v>
      </c>
      <c r="P5" s="6" t="s">
        <v>25</v>
      </c>
      <c r="Q5" s="5" t="s">
        <v>23</v>
      </c>
      <c r="R5" s="10" t="s">
        <v>24</v>
      </c>
      <c r="S5" s="7" t="s">
        <v>25</v>
      </c>
      <c r="T5" s="6" t="s">
        <v>23</v>
      </c>
      <c r="U5" s="10" t="s">
        <v>24</v>
      </c>
      <c r="V5" s="6" t="s">
        <v>25</v>
      </c>
      <c r="W5" s="5" t="s">
        <v>23</v>
      </c>
      <c r="X5" s="10" t="s">
        <v>24</v>
      </c>
      <c r="Y5" s="7" t="s">
        <v>25</v>
      </c>
      <c r="Z5" s="6" t="s">
        <v>23</v>
      </c>
      <c r="AA5" s="10" t="s">
        <v>24</v>
      </c>
      <c r="AB5" s="6" t="s">
        <v>25</v>
      </c>
      <c r="AC5" s="5" t="s">
        <v>23</v>
      </c>
      <c r="AD5" s="10" t="s">
        <v>24</v>
      </c>
      <c r="AE5" s="7" t="s">
        <v>26</v>
      </c>
      <c r="AG5" s="21"/>
    </row>
    <row r="6" spans="1:33" s="20" customFormat="1" ht="19.5" customHeight="1">
      <c r="A6" s="13" t="s">
        <v>29</v>
      </c>
      <c r="B6" s="14">
        <f>+B7</f>
        <v>216</v>
      </c>
      <c r="C6" s="15">
        <f>+C7</f>
        <v>139</v>
      </c>
      <c r="D6" s="16">
        <f>+D7</f>
        <v>77</v>
      </c>
      <c r="E6" s="17">
        <f aca="true" t="shared" si="0" ref="E6:E24">SUM(F6:G6)</f>
        <v>211</v>
      </c>
      <c r="F6" s="15">
        <f>+F7</f>
        <v>135</v>
      </c>
      <c r="G6" s="18">
        <f>+G7</f>
        <v>76</v>
      </c>
      <c r="H6" s="19">
        <f aca="true" t="shared" si="1" ref="H6:H24">SUM(I6+J6)</f>
        <v>0</v>
      </c>
      <c r="I6" s="15">
        <f>+I7</f>
        <v>0</v>
      </c>
      <c r="J6" s="16">
        <f>+J7</f>
        <v>0</v>
      </c>
      <c r="K6" s="14">
        <f>SUM(L6+M6)</f>
        <v>4</v>
      </c>
      <c r="L6" s="15">
        <f>+L7</f>
        <v>4</v>
      </c>
      <c r="M6" s="16">
        <f>+M7</f>
        <v>0</v>
      </c>
      <c r="N6" s="18">
        <f aca="true" t="shared" si="2" ref="N6:N24">+O6+P6</f>
        <v>0</v>
      </c>
      <c r="O6" s="15">
        <f>+O7</f>
        <v>0</v>
      </c>
      <c r="P6" s="18">
        <f>+P7</f>
        <v>0</v>
      </c>
      <c r="Q6" s="14">
        <f aca="true" t="shared" si="3" ref="Q6:Q24">+R6+S6</f>
        <v>0</v>
      </c>
      <c r="R6" s="15">
        <f>+R7</f>
        <v>0</v>
      </c>
      <c r="S6" s="16">
        <f>+S7</f>
        <v>0</v>
      </c>
      <c r="T6" s="14">
        <f aca="true" t="shared" si="4" ref="T6:T24">+U6+V6</f>
        <v>0</v>
      </c>
      <c r="U6" s="15">
        <f>+U7</f>
        <v>0</v>
      </c>
      <c r="V6" s="16">
        <f>+V7</f>
        <v>0</v>
      </c>
      <c r="W6" s="14">
        <f aca="true" t="shared" si="5" ref="W6:W24">+X6+Y6</f>
        <v>0</v>
      </c>
      <c r="X6" s="15">
        <f>+X7</f>
        <v>0</v>
      </c>
      <c r="Y6" s="16">
        <f>+Y7</f>
        <v>0</v>
      </c>
      <c r="Z6" s="14">
        <f>+AA6+AB6</f>
        <v>0</v>
      </c>
      <c r="AA6" s="15">
        <f>+AA7</f>
        <v>0</v>
      </c>
      <c r="AB6" s="16">
        <f>+AB7</f>
        <v>0</v>
      </c>
      <c r="AC6" s="14">
        <f aca="true" t="shared" si="6" ref="AC6:AC24">+AD6+AE6</f>
        <v>1</v>
      </c>
      <c r="AD6" s="15">
        <f>+AD7</f>
        <v>0</v>
      </c>
      <c r="AE6" s="16">
        <f>+AE7</f>
        <v>1</v>
      </c>
      <c r="AG6" s="21"/>
    </row>
    <row r="7" spans="1:33" s="22" customFormat="1" ht="19.5" customHeight="1">
      <c r="A7" s="24" t="s">
        <v>29</v>
      </c>
      <c r="B7" s="25">
        <f>SUM(C7:D7)</f>
        <v>216</v>
      </c>
      <c r="C7" s="26">
        <f>+F7+I7+L7+O7+R7+U7+X7+AA7+AD7</f>
        <v>139</v>
      </c>
      <c r="D7" s="27">
        <f>+G7+J7+M7+P7+S7+V7+Y7+AB7+AE7</f>
        <v>77</v>
      </c>
      <c r="E7" s="28">
        <f t="shared" si="0"/>
        <v>211</v>
      </c>
      <c r="F7" s="26">
        <v>135</v>
      </c>
      <c r="G7" s="28">
        <v>76</v>
      </c>
      <c r="H7" s="25">
        <f t="shared" si="1"/>
        <v>0</v>
      </c>
      <c r="I7" s="26">
        <v>0</v>
      </c>
      <c r="J7" s="27">
        <v>0</v>
      </c>
      <c r="K7" s="25">
        <f aca="true" t="shared" si="7" ref="K7:K24">+L7+M7</f>
        <v>4</v>
      </c>
      <c r="L7" s="26">
        <v>4</v>
      </c>
      <c r="M7" s="27">
        <v>0</v>
      </c>
      <c r="N7" s="28">
        <f t="shared" si="2"/>
        <v>0</v>
      </c>
      <c r="O7" s="26">
        <v>0</v>
      </c>
      <c r="P7" s="28">
        <v>0</v>
      </c>
      <c r="Q7" s="25">
        <f t="shared" si="3"/>
        <v>0</v>
      </c>
      <c r="R7" s="26">
        <v>0</v>
      </c>
      <c r="S7" s="27">
        <v>0</v>
      </c>
      <c r="T7" s="25">
        <f t="shared" si="4"/>
        <v>0</v>
      </c>
      <c r="U7" s="26">
        <v>0</v>
      </c>
      <c r="V7" s="27">
        <v>0</v>
      </c>
      <c r="W7" s="25">
        <f t="shared" si="5"/>
        <v>0</v>
      </c>
      <c r="X7" s="26">
        <v>0</v>
      </c>
      <c r="Y7" s="27">
        <v>0</v>
      </c>
      <c r="Z7" s="25">
        <v>0</v>
      </c>
      <c r="AA7" s="26">
        <v>0</v>
      </c>
      <c r="AB7" s="27">
        <v>0</v>
      </c>
      <c r="AC7" s="25">
        <f t="shared" si="6"/>
        <v>1</v>
      </c>
      <c r="AD7" s="26">
        <v>0</v>
      </c>
      <c r="AE7" s="27">
        <v>1</v>
      </c>
      <c r="AG7" s="21"/>
    </row>
    <row r="8" spans="1:33" s="3" customFormat="1" ht="19.5" customHeight="1">
      <c r="A8" s="29" t="s">
        <v>31</v>
      </c>
      <c r="B8" s="30">
        <f>SUM(B9:B10)</f>
        <v>403</v>
      </c>
      <c r="C8" s="31">
        <f>SUM(C9:C10)</f>
        <v>189</v>
      </c>
      <c r="D8" s="32">
        <f>SUM(D9:D10)</f>
        <v>214</v>
      </c>
      <c r="E8" s="33">
        <f t="shared" si="0"/>
        <v>379</v>
      </c>
      <c r="F8" s="31">
        <f>SUM(F9:F10)</f>
        <v>180</v>
      </c>
      <c r="G8" s="33">
        <f>SUM(G9:G10)</f>
        <v>199</v>
      </c>
      <c r="H8" s="34">
        <f t="shared" si="1"/>
        <v>6</v>
      </c>
      <c r="I8" s="31">
        <f>SUM(I9:I10)</f>
        <v>0</v>
      </c>
      <c r="J8" s="32">
        <f>SUM(J9:J10)</f>
        <v>6</v>
      </c>
      <c r="K8" s="30">
        <f t="shared" si="7"/>
        <v>10</v>
      </c>
      <c r="L8" s="31">
        <f>SUM(L9:L10)</f>
        <v>6</v>
      </c>
      <c r="M8" s="32">
        <f>SUM(M9:M10)</f>
        <v>4</v>
      </c>
      <c r="N8" s="33">
        <f t="shared" si="2"/>
        <v>1</v>
      </c>
      <c r="O8" s="31">
        <f>SUM(O9:O10)</f>
        <v>1</v>
      </c>
      <c r="P8" s="33">
        <f>SUM(P9:P10)</f>
        <v>0</v>
      </c>
      <c r="Q8" s="30">
        <f t="shared" si="3"/>
        <v>1</v>
      </c>
      <c r="R8" s="31">
        <f>SUM(R9:R10)</f>
        <v>0</v>
      </c>
      <c r="S8" s="32">
        <f>SUM(S9:S10)</f>
        <v>1</v>
      </c>
      <c r="T8" s="30">
        <f t="shared" si="4"/>
        <v>0</v>
      </c>
      <c r="U8" s="31">
        <f>SUM(U9:U10)</f>
        <v>0</v>
      </c>
      <c r="V8" s="32">
        <f>SUM(V9:V10)</f>
        <v>0</v>
      </c>
      <c r="W8" s="30">
        <f t="shared" si="5"/>
        <v>0</v>
      </c>
      <c r="X8" s="31">
        <f>SUM(X9:X10)</f>
        <v>0</v>
      </c>
      <c r="Y8" s="32">
        <f>SUM(Y9:Y10)</f>
        <v>0</v>
      </c>
      <c r="Z8" s="30">
        <f aca="true" t="shared" si="8" ref="Z8:Z24">+AA8+AB8</f>
        <v>6</v>
      </c>
      <c r="AA8" s="31">
        <f>SUM(AA9:AA10)</f>
        <v>2</v>
      </c>
      <c r="AB8" s="32">
        <f>SUM(AB9:AB10)</f>
        <v>4</v>
      </c>
      <c r="AC8" s="30">
        <f t="shared" si="6"/>
        <v>0</v>
      </c>
      <c r="AD8" s="31">
        <f>SUM(AD9:AD10)</f>
        <v>0</v>
      </c>
      <c r="AE8" s="32">
        <f>SUM(AE9:AE10)</f>
        <v>0</v>
      </c>
      <c r="AG8" s="21"/>
    </row>
    <row r="9" spans="1:33" s="22" customFormat="1" ht="19.5" customHeight="1">
      <c r="A9" s="24" t="s">
        <v>30</v>
      </c>
      <c r="B9" s="25">
        <f>+C9+D9</f>
        <v>156</v>
      </c>
      <c r="C9" s="26">
        <f>+F9+I9+L9+O9+R9+U9+X9+AA9+AD9</f>
        <v>63</v>
      </c>
      <c r="D9" s="27">
        <f>+G9+J9+M9+P9+S9+V9+Y9+AB9+AE9</f>
        <v>93</v>
      </c>
      <c r="E9" s="28">
        <f t="shared" si="0"/>
        <v>151</v>
      </c>
      <c r="F9" s="26">
        <v>62</v>
      </c>
      <c r="G9" s="28">
        <v>89</v>
      </c>
      <c r="H9" s="25">
        <f t="shared" si="1"/>
        <v>1</v>
      </c>
      <c r="I9" s="26">
        <v>0</v>
      </c>
      <c r="J9" s="27">
        <v>1</v>
      </c>
      <c r="K9" s="25">
        <f t="shared" si="7"/>
        <v>3</v>
      </c>
      <c r="L9" s="26">
        <v>0</v>
      </c>
      <c r="M9" s="27">
        <v>3</v>
      </c>
      <c r="N9" s="28">
        <f t="shared" si="2"/>
        <v>0</v>
      </c>
      <c r="O9" s="26">
        <v>0</v>
      </c>
      <c r="P9" s="28">
        <v>0</v>
      </c>
      <c r="Q9" s="25">
        <f t="shared" si="3"/>
        <v>0</v>
      </c>
      <c r="R9" s="26">
        <v>0</v>
      </c>
      <c r="S9" s="27">
        <v>0</v>
      </c>
      <c r="T9" s="25">
        <f t="shared" si="4"/>
        <v>0</v>
      </c>
      <c r="U9" s="26">
        <v>0</v>
      </c>
      <c r="V9" s="27">
        <v>0</v>
      </c>
      <c r="W9" s="25">
        <f t="shared" si="5"/>
        <v>0</v>
      </c>
      <c r="X9" s="26">
        <v>0</v>
      </c>
      <c r="Y9" s="27">
        <v>0</v>
      </c>
      <c r="Z9" s="25">
        <f t="shared" si="8"/>
        <v>1</v>
      </c>
      <c r="AA9" s="26">
        <v>1</v>
      </c>
      <c r="AB9" s="27">
        <v>0</v>
      </c>
      <c r="AC9" s="25">
        <f t="shared" si="6"/>
        <v>0</v>
      </c>
      <c r="AD9" s="26">
        <v>0</v>
      </c>
      <c r="AE9" s="27">
        <v>0</v>
      </c>
      <c r="AG9" s="21"/>
    </row>
    <row r="10" spans="1:33" s="22" customFormat="1" ht="19.5" customHeight="1">
      <c r="A10" s="24" t="s">
        <v>32</v>
      </c>
      <c r="B10" s="25">
        <f>+C10+D10</f>
        <v>247</v>
      </c>
      <c r="C10" s="26">
        <f>+F10+I10+L10+O10+R10+U10+X10+AA10+AD10</f>
        <v>126</v>
      </c>
      <c r="D10" s="27">
        <f>+G10+J10+M10+P10+S10+V10+Y10+AB10+AE10</f>
        <v>121</v>
      </c>
      <c r="E10" s="28">
        <f t="shared" si="0"/>
        <v>228</v>
      </c>
      <c r="F10" s="26">
        <v>118</v>
      </c>
      <c r="G10" s="28">
        <v>110</v>
      </c>
      <c r="H10" s="25">
        <f t="shared" si="1"/>
        <v>5</v>
      </c>
      <c r="I10" s="26">
        <v>0</v>
      </c>
      <c r="J10" s="27">
        <v>5</v>
      </c>
      <c r="K10" s="25">
        <f t="shared" si="7"/>
        <v>7</v>
      </c>
      <c r="L10" s="26">
        <v>6</v>
      </c>
      <c r="M10" s="27">
        <v>1</v>
      </c>
      <c r="N10" s="28">
        <f t="shared" si="2"/>
        <v>1</v>
      </c>
      <c r="O10" s="26">
        <v>1</v>
      </c>
      <c r="P10" s="28">
        <v>0</v>
      </c>
      <c r="Q10" s="25">
        <f t="shared" si="3"/>
        <v>1</v>
      </c>
      <c r="R10" s="26">
        <v>0</v>
      </c>
      <c r="S10" s="27">
        <v>1</v>
      </c>
      <c r="T10" s="25">
        <f t="shared" si="4"/>
        <v>0</v>
      </c>
      <c r="U10" s="26">
        <v>0</v>
      </c>
      <c r="V10" s="27">
        <v>0</v>
      </c>
      <c r="W10" s="25">
        <f t="shared" si="5"/>
        <v>0</v>
      </c>
      <c r="X10" s="26">
        <v>0</v>
      </c>
      <c r="Y10" s="27">
        <v>0</v>
      </c>
      <c r="Z10" s="25">
        <f t="shared" si="8"/>
        <v>5</v>
      </c>
      <c r="AA10" s="26">
        <v>1</v>
      </c>
      <c r="AB10" s="27">
        <v>4</v>
      </c>
      <c r="AC10" s="25">
        <f t="shared" si="6"/>
        <v>0</v>
      </c>
      <c r="AD10" s="26">
        <v>0</v>
      </c>
      <c r="AE10" s="27">
        <v>0</v>
      </c>
      <c r="AG10" s="21"/>
    </row>
    <row r="11" spans="1:33" s="3" customFormat="1" ht="19.5" customHeight="1">
      <c r="A11" s="35" t="s">
        <v>35</v>
      </c>
      <c r="B11" s="30">
        <f>+B12</f>
        <v>83</v>
      </c>
      <c r="C11" s="31">
        <f>+C12</f>
        <v>41</v>
      </c>
      <c r="D11" s="32">
        <f>+D12</f>
        <v>42</v>
      </c>
      <c r="E11" s="33">
        <f t="shared" si="0"/>
        <v>78</v>
      </c>
      <c r="F11" s="31">
        <f>+F12</f>
        <v>38</v>
      </c>
      <c r="G11" s="33">
        <f>+G12</f>
        <v>40</v>
      </c>
      <c r="H11" s="34">
        <f t="shared" si="1"/>
        <v>4</v>
      </c>
      <c r="I11" s="31">
        <f>+I12</f>
        <v>2</v>
      </c>
      <c r="J11" s="32">
        <f>+J12</f>
        <v>2</v>
      </c>
      <c r="K11" s="30">
        <f t="shared" si="7"/>
        <v>0</v>
      </c>
      <c r="L11" s="31">
        <f>+L12</f>
        <v>0</v>
      </c>
      <c r="M11" s="32">
        <f>SUM(M12)</f>
        <v>0</v>
      </c>
      <c r="N11" s="33">
        <f t="shared" si="2"/>
        <v>0</v>
      </c>
      <c r="O11" s="31">
        <f>+O12</f>
        <v>0</v>
      </c>
      <c r="P11" s="33">
        <f>+P12</f>
        <v>0</v>
      </c>
      <c r="Q11" s="30">
        <f t="shared" si="3"/>
        <v>0</v>
      </c>
      <c r="R11" s="31">
        <f>+R12</f>
        <v>0</v>
      </c>
      <c r="S11" s="32">
        <f>+S12</f>
        <v>0</v>
      </c>
      <c r="T11" s="30">
        <f t="shared" si="4"/>
        <v>0</v>
      </c>
      <c r="U11" s="31">
        <f>+U12</f>
        <v>0</v>
      </c>
      <c r="V11" s="32">
        <f>+V12</f>
        <v>0</v>
      </c>
      <c r="W11" s="30">
        <f t="shared" si="5"/>
        <v>0</v>
      </c>
      <c r="X11" s="31">
        <f>+X12</f>
        <v>0</v>
      </c>
      <c r="Y11" s="32">
        <f>+Y12</f>
        <v>0</v>
      </c>
      <c r="Z11" s="30">
        <f t="shared" si="8"/>
        <v>1</v>
      </c>
      <c r="AA11" s="31">
        <f>+AA12</f>
        <v>1</v>
      </c>
      <c r="AB11" s="32">
        <f>+AB12</f>
        <v>0</v>
      </c>
      <c r="AC11" s="30">
        <f t="shared" si="6"/>
        <v>0</v>
      </c>
      <c r="AD11" s="31">
        <f>+AD12</f>
        <v>0</v>
      </c>
      <c r="AE11" s="32">
        <f>+AE12</f>
        <v>0</v>
      </c>
      <c r="AG11" s="21"/>
    </row>
    <row r="12" spans="1:33" s="22" customFormat="1" ht="19.5" customHeight="1">
      <c r="A12" s="24" t="s">
        <v>33</v>
      </c>
      <c r="B12" s="25">
        <f>+C12+D12</f>
        <v>83</v>
      </c>
      <c r="C12" s="26">
        <f>+F12+I12+L12+O12+R12+U12+X12+AA12+AD12</f>
        <v>41</v>
      </c>
      <c r="D12" s="27">
        <f>+G12+J12+M12+P12+S12+V12+Y12+AB12+AE12</f>
        <v>42</v>
      </c>
      <c r="E12" s="28">
        <f t="shared" si="0"/>
        <v>78</v>
      </c>
      <c r="F12" s="26">
        <v>38</v>
      </c>
      <c r="G12" s="28">
        <v>40</v>
      </c>
      <c r="H12" s="25">
        <f t="shared" si="1"/>
        <v>4</v>
      </c>
      <c r="I12" s="26">
        <v>2</v>
      </c>
      <c r="J12" s="27">
        <v>2</v>
      </c>
      <c r="K12" s="25">
        <f t="shared" si="7"/>
        <v>0</v>
      </c>
      <c r="L12" s="26">
        <v>0</v>
      </c>
      <c r="M12" s="27">
        <v>0</v>
      </c>
      <c r="N12" s="28">
        <f t="shared" si="2"/>
        <v>0</v>
      </c>
      <c r="O12" s="26">
        <v>0</v>
      </c>
      <c r="P12" s="28">
        <v>0</v>
      </c>
      <c r="Q12" s="25">
        <f t="shared" si="3"/>
        <v>0</v>
      </c>
      <c r="R12" s="26">
        <v>0</v>
      </c>
      <c r="S12" s="27">
        <v>0</v>
      </c>
      <c r="T12" s="25">
        <f t="shared" si="4"/>
        <v>0</v>
      </c>
      <c r="U12" s="26">
        <v>0</v>
      </c>
      <c r="V12" s="27">
        <v>0</v>
      </c>
      <c r="W12" s="25">
        <f t="shared" si="5"/>
        <v>0</v>
      </c>
      <c r="X12" s="26">
        <v>0</v>
      </c>
      <c r="Y12" s="27">
        <v>0</v>
      </c>
      <c r="Z12" s="25">
        <f t="shared" si="8"/>
        <v>1</v>
      </c>
      <c r="AA12" s="26">
        <v>1</v>
      </c>
      <c r="AB12" s="27">
        <v>0</v>
      </c>
      <c r="AC12" s="25">
        <f t="shared" si="6"/>
        <v>0</v>
      </c>
      <c r="AD12" s="26">
        <v>0</v>
      </c>
      <c r="AE12" s="27">
        <v>0</v>
      </c>
      <c r="AG12" s="21"/>
    </row>
    <row r="13" spans="1:33" s="3" customFormat="1" ht="19.5" customHeight="1">
      <c r="A13" s="35" t="s">
        <v>38</v>
      </c>
      <c r="B13" s="30">
        <f>SUM(B14:B16)</f>
        <v>360</v>
      </c>
      <c r="C13" s="31">
        <f>SUM(C14:C16)</f>
        <v>206</v>
      </c>
      <c r="D13" s="32">
        <f>SUM(D14:D16)</f>
        <v>154</v>
      </c>
      <c r="E13" s="33">
        <f t="shared" si="0"/>
        <v>343</v>
      </c>
      <c r="F13" s="31">
        <f>SUM(F14:F16)</f>
        <v>199</v>
      </c>
      <c r="G13" s="33">
        <f>SUM(G14:G16)</f>
        <v>144</v>
      </c>
      <c r="H13" s="34">
        <f t="shared" si="1"/>
        <v>9</v>
      </c>
      <c r="I13" s="31">
        <f>SUM(I14:I16)</f>
        <v>3</v>
      </c>
      <c r="J13" s="32">
        <f>SUM(J14:J16)</f>
        <v>6</v>
      </c>
      <c r="K13" s="30">
        <f t="shared" si="7"/>
        <v>6</v>
      </c>
      <c r="L13" s="31">
        <f>SUM(L14:L16)</f>
        <v>3</v>
      </c>
      <c r="M13" s="32">
        <f>SUM(M14:M16)</f>
        <v>3</v>
      </c>
      <c r="N13" s="33">
        <f t="shared" si="2"/>
        <v>0</v>
      </c>
      <c r="O13" s="31">
        <f>SUM(O14:O16)</f>
        <v>0</v>
      </c>
      <c r="P13" s="33">
        <f>SUM(P14:P16)</f>
        <v>0</v>
      </c>
      <c r="Q13" s="30">
        <f t="shared" si="3"/>
        <v>0</v>
      </c>
      <c r="R13" s="31">
        <f>SUM(R14:R16)</f>
        <v>0</v>
      </c>
      <c r="S13" s="32">
        <f>SUM(S14:S16)</f>
        <v>0</v>
      </c>
      <c r="T13" s="30">
        <f t="shared" si="4"/>
        <v>0</v>
      </c>
      <c r="U13" s="31">
        <f>SUM(U14:U16)</f>
        <v>0</v>
      </c>
      <c r="V13" s="32">
        <f>SUM(V14:V16)</f>
        <v>0</v>
      </c>
      <c r="W13" s="30">
        <f t="shared" si="5"/>
        <v>0</v>
      </c>
      <c r="X13" s="31">
        <f>SUM(X14:X16)</f>
        <v>0</v>
      </c>
      <c r="Y13" s="32">
        <f>SUM(Y14:Y16)</f>
        <v>0</v>
      </c>
      <c r="Z13" s="30">
        <f t="shared" si="8"/>
        <v>1</v>
      </c>
      <c r="AA13" s="31">
        <f>SUM(AA14:AA16)</f>
        <v>1</v>
      </c>
      <c r="AB13" s="32">
        <f>SUM(AB14:AB16)</f>
        <v>0</v>
      </c>
      <c r="AC13" s="30">
        <f t="shared" si="6"/>
        <v>1</v>
      </c>
      <c r="AD13" s="31">
        <f>SUM(AD14:AD16)</f>
        <v>0</v>
      </c>
      <c r="AE13" s="32">
        <f>SUM(AE14:AE16)</f>
        <v>1</v>
      </c>
      <c r="AG13" s="21"/>
    </row>
    <row r="14" spans="1:33" s="22" customFormat="1" ht="19.5" customHeight="1">
      <c r="A14" s="24" t="s">
        <v>34</v>
      </c>
      <c r="B14" s="25">
        <f>+C14+D14</f>
        <v>63</v>
      </c>
      <c r="C14" s="26">
        <f aca="true" t="shared" si="9" ref="C14:D16">+F14+I14+L14+O14+R14+U14+X14+AA14+AD14</f>
        <v>41</v>
      </c>
      <c r="D14" s="27">
        <f t="shared" si="9"/>
        <v>22</v>
      </c>
      <c r="E14" s="28">
        <f t="shared" si="0"/>
        <v>60</v>
      </c>
      <c r="F14" s="26">
        <v>39</v>
      </c>
      <c r="G14" s="28">
        <v>21</v>
      </c>
      <c r="H14" s="25">
        <f t="shared" si="1"/>
        <v>1</v>
      </c>
      <c r="I14" s="26">
        <v>1</v>
      </c>
      <c r="J14" s="27">
        <v>0</v>
      </c>
      <c r="K14" s="25">
        <f t="shared" si="7"/>
        <v>2</v>
      </c>
      <c r="L14" s="26">
        <v>1</v>
      </c>
      <c r="M14" s="27">
        <v>1</v>
      </c>
      <c r="N14" s="28">
        <f t="shared" si="2"/>
        <v>0</v>
      </c>
      <c r="O14" s="26">
        <v>0</v>
      </c>
      <c r="P14" s="28">
        <v>0</v>
      </c>
      <c r="Q14" s="25">
        <f t="shared" si="3"/>
        <v>0</v>
      </c>
      <c r="R14" s="26">
        <v>0</v>
      </c>
      <c r="S14" s="27">
        <v>0</v>
      </c>
      <c r="T14" s="25">
        <f t="shared" si="4"/>
        <v>0</v>
      </c>
      <c r="U14" s="26">
        <v>0</v>
      </c>
      <c r="V14" s="27">
        <v>0</v>
      </c>
      <c r="W14" s="25">
        <f t="shared" si="5"/>
        <v>0</v>
      </c>
      <c r="X14" s="26">
        <v>0</v>
      </c>
      <c r="Y14" s="27">
        <v>0</v>
      </c>
      <c r="Z14" s="25">
        <f t="shared" si="8"/>
        <v>0</v>
      </c>
      <c r="AA14" s="26">
        <v>0</v>
      </c>
      <c r="AB14" s="27">
        <v>0</v>
      </c>
      <c r="AC14" s="25">
        <f t="shared" si="6"/>
        <v>0</v>
      </c>
      <c r="AD14" s="26">
        <v>0</v>
      </c>
      <c r="AE14" s="27">
        <v>0</v>
      </c>
      <c r="AG14" s="21"/>
    </row>
    <row r="15" spans="1:33" s="22" customFormat="1" ht="19.5" customHeight="1">
      <c r="A15" s="24" t="s">
        <v>41</v>
      </c>
      <c r="B15" s="25">
        <f>+C15+D15</f>
        <v>60</v>
      </c>
      <c r="C15" s="26">
        <f t="shared" si="9"/>
        <v>32</v>
      </c>
      <c r="D15" s="27">
        <f t="shared" si="9"/>
        <v>28</v>
      </c>
      <c r="E15" s="28">
        <f t="shared" si="0"/>
        <v>56</v>
      </c>
      <c r="F15" s="26">
        <v>30</v>
      </c>
      <c r="G15" s="28">
        <v>26</v>
      </c>
      <c r="H15" s="25">
        <f t="shared" si="1"/>
        <v>3</v>
      </c>
      <c r="I15" s="26">
        <v>1</v>
      </c>
      <c r="J15" s="27">
        <v>2</v>
      </c>
      <c r="K15" s="25">
        <f t="shared" si="7"/>
        <v>1</v>
      </c>
      <c r="L15" s="26">
        <v>1</v>
      </c>
      <c r="M15" s="27">
        <v>0</v>
      </c>
      <c r="N15" s="28">
        <f t="shared" si="2"/>
        <v>0</v>
      </c>
      <c r="O15" s="26">
        <v>0</v>
      </c>
      <c r="P15" s="28">
        <v>0</v>
      </c>
      <c r="Q15" s="25">
        <f t="shared" si="3"/>
        <v>0</v>
      </c>
      <c r="R15" s="26">
        <v>0</v>
      </c>
      <c r="S15" s="27">
        <v>0</v>
      </c>
      <c r="T15" s="25">
        <f t="shared" si="4"/>
        <v>0</v>
      </c>
      <c r="U15" s="26">
        <v>0</v>
      </c>
      <c r="V15" s="27">
        <v>0</v>
      </c>
      <c r="W15" s="25">
        <f t="shared" si="5"/>
        <v>0</v>
      </c>
      <c r="X15" s="26">
        <v>0</v>
      </c>
      <c r="Y15" s="27">
        <v>0</v>
      </c>
      <c r="Z15" s="25">
        <f t="shared" si="8"/>
        <v>0</v>
      </c>
      <c r="AA15" s="26">
        <v>0</v>
      </c>
      <c r="AB15" s="27">
        <v>0</v>
      </c>
      <c r="AC15" s="25">
        <f t="shared" si="6"/>
        <v>0</v>
      </c>
      <c r="AD15" s="26">
        <v>0</v>
      </c>
      <c r="AE15" s="27">
        <v>0</v>
      </c>
      <c r="AG15" s="21"/>
    </row>
    <row r="16" spans="1:31" s="22" customFormat="1" ht="19.5" customHeight="1">
      <c r="A16" s="24" t="s">
        <v>43</v>
      </c>
      <c r="B16" s="25">
        <f>+C16+D16</f>
        <v>237</v>
      </c>
      <c r="C16" s="26">
        <f t="shared" si="9"/>
        <v>133</v>
      </c>
      <c r="D16" s="27">
        <f t="shared" si="9"/>
        <v>104</v>
      </c>
      <c r="E16" s="28">
        <f t="shared" si="0"/>
        <v>227</v>
      </c>
      <c r="F16" s="26">
        <v>130</v>
      </c>
      <c r="G16" s="28">
        <v>97</v>
      </c>
      <c r="H16" s="25">
        <f t="shared" si="1"/>
        <v>5</v>
      </c>
      <c r="I16" s="26">
        <v>1</v>
      </c>
      <c r="J16" s="27">
        <v>4</v>
      </c>
      <c r="K16" s="25">
        <f t="shared" si="7"/>
        <v>3</v>
      </c>
      <c r="L16" s="26">
        <v>1</v>
      </c>
      <c r="M16" s="27">
        <v>2</v>
      </c>
      <c r="N16" s="28">
        <f t="shared" si="2"/>
        <v>0</v>
      </c>
      <c r="O16" s="26">
        <v>0</v>
      </c>
      <c r="P16" s="28">
        <v>0</v>
      </c>
      <c r="Q16" s="25">
        <f t="shared" si="3"/>
        <v>0</v>
      </c>
      <c r="R16" s="26">
        <v>0</v>
      </c>
      <c r="S16" s="27">
        <v>0</v>
      </c>
      <c r="T16" s="25">
        <f t="shared" si="4"/>
        <v>0</v>
      </c>
      <c r="U16" s="26">
        <v>0</v>
      </c>
      <c r="V16" s="27">
        <v>0</v>
      </c>
      <c r="W16" s="25">
        <f t="shared" si="5"/>
        <v>0</v>
      </c>
      <c r="X16" s="26">
        <v>0</v>
      </c>
      <c r="Y16" s="27">
        <v>0</v>
      </c>
      <c r="Z16" s="25">
        <f t="shared" si="8"/>
        <v>1</v>
      </c>
      <c r="AA16" s="26">
        <v>1</v>
      </c>
      <c r="AB16" s="27">
        <v>0</v>
      </c>
      <c r="AC16" s="25">
        <f t="shared" si="6"/>
        <v>1</v>
      </c>
      <c r="AD16" s="26">
        <v>0</v>
      </c>
      <c r="AE16" s="27">
        <v>1</v>
      </c>
    </row>
    <row r="17" spans="1:31" s="3" customFormat="1" ht="19.5" customHeight="1">
      <c r="A17" s="35" t="s">
        <v>45</v>
      </c>
      <c r="B17" s="30">
        <f>+B18</f>
        <v>50</v>
      </c>
      <c r="C17" s="31">
        <f>+C18</f>
        <v>35</v>
      </c>
      <c r="D17" s="32">
        <f>+D18</f>
        <v>15</v>
      </c>
      <c r="E17" s="33">
        <f t="shared" si="0"/>
        <v>47</v>
      </c>
      <c r="F17" s="31">
        <f>+F18</f>
        <v>33</v>
      </c>
      <c r="G17" s="33">
        <f>+G18</f>
        <v>14</v>
      </c>
      <c r="H17" s="34">
        <f t="shared" si="1"/>
        <v>0</v>
      </c>
      <c r="I17" s="31">
        <f>+I18</f>
        <v>0</v>
      </c>
      <c r="J17" s="32">
        <f>+J18</f>
        <v>0</v>
      </c>
      <c r="K17" s="30">
        <f t="shared" si="7"/>
        <v>2</v>
      </c>
      <c r="L17" s="31">
        <f>+L18</f>
        <v>1</v>
      </c>
      <c r="M17" s="32">
        <f>+M18</f>
        <v>1</v>
      </c>
      <c r="N17" s="33">
        <f t="shared" si="2"/>
        <v>0</v>
      </c>
      <c r="O17" s="31">
        <f>+O18</f>
        <v>0</v>
      </c>
      <c r="P17" s="33">
        <f>+P18</f>
        <v>0</v>
      </c>
      <c r="Q17" s="30">
        <f t="shared" si="3"/>
        <v>0</v>
      </c>
      <c r="R17" s="31">
        <f>+R18</f>
        <v>0</v>
      </c>
      <c r="S17" s="32">
        <f>+S18</f>
        <v>0</v>
      </c>
      <c r="T17" s="30">
        <f t="shared" si="4"/>
        <v>0</v>
      </c>
      <c r="U17" s="31">
        <f>+U18</f>
        <v>0</v>
      </c>
      <c r="V17" s="32">
        <f>+V18</f>
        <v>0</v>
      </c>
      <c r="W17" s="30">
        <f t="shared" si="5"/>
        <v>0</v>
      </c>
      <c r="X17" s="31">
        <f>+X18</f>
        <v>0</v>
      </c>
      <c r="Y17" s="32">
        <f>+Y18</f>
        <v>0</v>
      </c>
      <c r="Z17" s="30">
        <f t="shared" si="8"/>
        <v>1</v>
      </c>
      <c r="AA17" s="31">
        <f>+AA18</f>
        <v>1</v>
      </c>
      <c r="AB17" s="32">
        <f>+AB18</f>
        <v>0</v>
      </c>
      <c r="AC17" s="30">
        <f t="shared" si="6"/>
        <v>0</v>
      </c>
      <c r="AD17" s="31">
        <f>+AD18</f>
        <v>0</v>
      </c>
      <c r="AE17" s="32">
        <f>+AE18</f>
        <v>0</v>
      </c>
    </row>
    <row r="18" spans="1:31" s="22" customFormat="1" ht="19.5" customHeight="1">
      <c r="A18" s="24" t="s">
        <v>39</v>
      </c>
      <c r="B18" s="25">
        <f>+C18+D18</f>
        <v>50</v>
      </c>
      <c r="C18" s="26">
        <f>+F18+I18+L18+O18+R18+U18+X18+AA18+AD18</f>
        <v>35</v>
      </c>
      <c r="D18" s="27">
        <f>+G18+J18+M18+P18+S18+V18+Y18+AB18+AE18</f>
        <v>15</v>
      </c>
      <c r="E18" s="28">
        <f t="shared" si="0"/>
        <v>47</v>
      </c>
      <c r="F18" s="26">
        <v>33</v>
      </c>
      <c r="G18" s="28">
        <v>14</v>
      </c>
      <c r="H18" s="25">
        <f t="shared" si="1"/>
        <v>0</v>
      </c>
      <c r="I18" s="26">
        <v>0</v>
      </c>
      <c r="J18" s="27">
        <v>0</v>
      </c>
      <c r="K18" s="25">
        <f t="shared" si="7"/>
        <v>2</v>
      </c>
      <c r="L18" s="26">
        <v>1</v>
      </c>
      <c r="M18" s="27">
        <v>1</v>
      </c>
      <c r="N18" s="28">
        <f t="shared" si="2"/>
        <v>0</v>
      </c>
      <c r="O18" s="26">
        <v>0</v>
      </c>
      <c r="P18" s="28">
        <v>0</v>
      </c>
      <c r="Q18" s="25">
        <f t="shared" si="3"/>
        <v>0</v>
      </c>
      <c r="R18" s="26">
        <v>0</v>
      </c>
      <c r="S18" s="27">
        <v>0</v>
      </c>
      <c r="T18" s="25">
        <f t="shared" si="4"/>
        <v>0</v>
      </c>
      <c r="U18" s="26">
        <v>0</v>
      </c>
      <c r="V18" s="27">
        <v>0</v>
      </c>
      <c r="W18" s="25">
        <f t="shared" si="5"/>
        <v>0</v>
      </c>
      <c r="X18" s="26">
        <v>0</v>
      </c>
      <c r="Y18" s="27">
        <v>0</v>
      </c>
      <c r="Z18" s="25">
        <f t="shared" si="8"/>
        <v>1</v>
      </c>
      <c r="AA18" s="26">
        <v>1</v>
      </c>
      <c r="AB18" s="27">
        <v>0</v>
      </c>
      <c r="AC18" s="25">
        <f t="shared" si="6"/>
        <v>0</v>
      </c>
      <c r="AD18" s="26">
        <v>0</v>
      </c>
      <c r="AE18" s="27">
        <v>0</v>
      </c>
    </row>
    <row r="19" spans="1:31" s="3" customFormat="1" ht="19.5" customHeight="1">
      <c r="A19" s="35" t="s">
        <v>46</v>
      </c>
      <c r="B19" s="30">
        <f>+B20</f>
        <v>340</v>
      </c>
      <c r="C19" s="31">
        <f>+C20</f>
        <v>139</v>
      </c>
      <c r="D19" s="32">
        <f>+D20</f>
        <v>201</v>
      </c>
      <c r="E19" s="33">
        <f t="shared" si="0"/>
        <v>317</v>
      </c>
      <c r="F19" s="31">
        <f>+F20</f>
        <v>134</v>
      </c>
      <c r="G19" s="33">
        <f>+G20</f>
        <v>183</v>
      </c>
      <c r="H19" s="34">
        <f t="shared" si="1"/>
        <v>14</v>
      </c>
      <c r="I19" s="31">
        <f>+I20</f>
        <v>2</v>
      </c>
      <c r="J19" s="32">
        <f>+J20</f>
        <v>12</v>
      </c>
      <c r="K19" s="30">
        <f t="shared" si="7"/>
        <v>7</v>
      </c>
      <c r="L19" s="31">
        <f>+L20</f>
        <v>2</v>
      </c>
      <c r="M19" s="32">
        <f>+M20</f>
        <v>5</v>
      </c>
      <c r="N19" s="33">
        <f t="shared" si="2"/>
        <v>2</v>
      </c>
      <c r="O19" s="31">
        <f>+O20</f>
        <v>1</v>
      </c>
      <c r="P19" s="33">
        <f>+P20</f>
        <v>1</v>
      </c>
      <c r="Q19" s="30">
        <f t="shared" si="3"/>
        <v>0</v>
      </c>
      <c r="R19" s="31">
        <f>+R20</f>
        <v>0</v>
      </c>
      <c r="S19" s="32">
        <f>+S20</f>
        <v>0</v>
      </c>
      <c r="T19" s="30">
        <f t="shared" si="4"/>
        <v>0</v>
      </c>
      <c r="U19" s="31">
        <f>+U20</f>
        <v>0</v>
      </c>
      <c r="V19" s="32">
        <f>+V20</f>
        <v>0</v>
      </c>
      <c r="W19" s="30">
        <f t="shared" si="5"/>
        <v>0</v>
      </c>
      <c r="X19" s="31">
        <f>+X20</f>
        <v>0</v>
      </c>
      <c r="Y19" s="32">
        <f>+Y20</f>
        <v>0</v>
      </c>
      <c r="Z19" s="30">
        <f t="shared" si="8"/>
        <v>0</v>
      </c>
      <c r="AA19" s="31">
        <f>+AA20</f>
        <v>0</v>
      </c>
      <c r="AB19" s="32">
        <f>+AB20</f>
        <v>0</v>
      </c>
      <c r="AC19" s="30">
        <f t="shared" si="6"/>
        <v>0</v>
      </c>
      <c r="AD19" s="31">
        <f>+AD20</f>
        <v>0</v>
      </c>
      <c r="AE19" s="32">
        <f>+AE20</f>
        <v>0</v>
      </c>
    </row>
    <row r="20" spans="1:31" s="22" customFormat="1" ht="19.5" customHeight="1">
      <c r="A20" s="24" t="s">
        <v>40</v>
      </c>
      <c r="B20" s="25">
        <f>+C20+D20</f>
        <v>340</v>
      </c>
      <c r="C20" s="26">
        <f>+F20+I20+L20+O20+R20+U20+X20+AA20+AD20</f>
        <v>139</v>
      </c>
      <c r="D20" s="27">
        <f>+G20+J20+M20+P20+S20+V20+Y20+AB20+AE20</f>
        <v>201</v>
      </c>
      <c r="E20" s="28">
        <f t="shared" si="0"/>
        <v>317</v>
      </c>
      <c r="F20" s="26">
        <v>134</v>
      </c>
      <c r="G20" s="28">
        <v>183</v>
      </c>
      <c r="H20" s="25">
        <f t="shared" si="1"/>
        <v>14</v>
      </c>
      <c r="I20" s="26">
        <v>2</v>
      </c>
      <c r="J20" s="27">
        <v>12</v>
      </c>
      <c r="K20" s="25">
        <f t="shared" si="7"/>
        <v>7</v>
      </c>
      <c r="L20" s="26">
        <v>2</v>
      </c>
      <c r="M20" s="27">
        <v>5</v>
      </c>
      <c r="N20" s="28">
        <f t="shared" si="2"/>
        <v>2</v>
      </c>
      <c r="O20" s="26">
        <v>1</v>
      </c>
      <c r="P20" s="28">
        <v>1</v>
      </c>
      <c r="Q20" s="25">
        <f t="shared" si="3"/>
        <v>0</v>
      </c>
      <c r="R20" s="26">
        <v>0</v>
      </c>
      <c r="S20" s="27">
        <v>0</v>
      </c>
      <c r="T20" s="25">
        <f t="shared" si="4"/>
        <v>0</v>
      </c>
      <c r="U20" s="26">
        <v>0</v>
      </c>
      <c r="V20" s="27">
        <v>0</v>
      </c>
      <c r="W20" s="25">
        <f t="shared" si="5"/>
        <v>0</v>
      </c>
      <c r="X20" s="26">
        <v>0</v>
      </c>
      <c r="Y20" s="27">
        <v>0</v>
      </c>
      <c r="Z20" s="25">
        <f t="shared" si="8"/>
        <v>0</v>
      </c>
      <c r="AA20" s="26">
        <v>0</v>
      </c>
      <c r="AB20" s="27">
        <v>0</v>
      </c>
      <c r="AC20" s="25">
        <f t="shared" si="6"/>
        <v>0</v>
      </c>
      <c r="AD20" s="26">
        <v>0</v>
      </c>
      <c r="AE20" s="27">
        <v>0</v>
      </c>
    </row>
    <row r="21" spans="1:31" s="3" customFormat="1" ht="19.5" customHeight="1">
      <c r="A21" s="35" t="s">
        <v>47</v>
      </c>
      <c r="B21" s="30">
        <f>+B22</f>
        <v>21</v>
      </c>
      <c r="C21" s="31">
        <f>+C22</f>
        <v>8</v>
      </c>
      <c r="D21" s="32">
        <f>+D22</f>
        <v>13</v>
      </c>
      <c r="E21" s="33">
        <f t="shared" si="0"/>
        <v>21</v>
      </c>
      <c r="F21" s="31">
        <f>+F22</f>
        <v>8</v>
      </c>
      <c r="G21" s="33">
        <f>+G22</f>
        <v>13</v>
      </c>
      <c r="H21" s="34">
        <f t="shared" si="1"/>
        <v>0</v>
      </c>
      <c r="I21" s="31">
        <f>+I22</f>
        <v>0</v>
      </c>
      <c r="J21" s="32">
        <f>+J22</f>
        <v>0</v>
      </c>
      <c r="K21" s="30">
        <f t="shared" si="7"/>
        <v>0</v>
      </c>
      <c r="L21" s="31">
        <f>+L22</f>
        <v>0</v>
      </c>
      <c r="M21" s="32">
        <f>+M22</f>
        <v>0</v>
      </c>
      <c r="N21" s="33">
        <f t="shared" si="2"/>
        <v>0</v>
      </c>
      <c r="O21" s="31">
        <f>+O22</f>
        <v>0</v>
      </c>
      <c r="P21" s="33">
        <f>+P22</f>
        <v>0</v>
      </c>
      <c r="Q21" s="30">
        <f t="shared" si="3"/>
        <v>0</v>
      </c>
      <c r="R21" s="31">
        <f>+R22</f>
        <v>0</v>
      </c>
      <c r="S21" s="32">
        <f>+S22</f>
        <v>0</v>
      </c>
      <c r="T21" s="30">
        <f t="shared" si="4"/>
        <v>0</v>
      </c>
      <c r="U21" s="31">
        <f>+U22</f>
        <v>0</v>
      </c>
      <c r="V21" s="32">
        <f>+V22</f>
        <v>0</v>
      </c>
      <c r="W21" s="30">
        <f t="shared" si="5"/>
        <v>0</v>
      </c>
      <c r="X21" s="31">
        <f>+X22</f>
        <v>0</v>
      </c>
      <c r="Y21" s="32">
        <f>+Y22</f>
        <v>0</v>
      </c>
      <c r="Z21" s="30">
        <f t="shared" si="8"/>
        <v>0</v>
      </c>
      <c r="AA21" s="31">
        <f>+AA22</f>
        <v>0</v>
      </c>
      <c r="AB21" s="32">
        <v>0</v>
      </c>
      <c r="AC21" s="30">
        <f t="shared" si="6"/>
        <v>0</v>
      </c>
      <c r="AD21" s="31">
        <f>+AD22</f>
        <v>0</v>
      </c>
      <c r="AE21" s="32">
        <f>+AE22</f>
        <v>0</v>
      </c>
    </row>
    <row r="22" spans="1:31" s="22" customFormat="1" ht="19.5" customHeight="1">
      <c r="A22" s="24" t="s">
        <v>42</v>
      </c>
      <c r="B22" s="25">
        <f>+C22+D22</f>
        <v>21</v>
      </c>
      <c r="C22" s="26">
        <f>+F22+I22+L22+O22+R22+U22+X22+AA22+AD22</f>
        <v>8</v>
      </c>
      <c r="D22" s="27">
        <f>+G22+J22+M22+P22+S22+V22+Y22+AB22+AE22</f>
        <v>13</v>
      </c>
      <c r="E22" s="28">
        <f t="shared" si="0"/>
        <v>21</v>
      </c>
      <c r="F22" s="26">
        <v>8</v>
      </c>
      <c r="G22" s="28">
        <v>13</v>
      </c>
      <c r="H22" s="25">
        <f t="shared" si="1"/>
        <v>0</v>
      </c>
      <c r="I22" s="26">
        <v>0</v>
      </c>
      <c r="J22" s="27">
        <v>0</v>
      </c>
      <c r="K22" s="25">
        <f t="shared" si="7"/>
        <v>0</v>
      </c>
      <c r="L22" s="26">
        <v>0</v>
      </c>
      <c r="M22" s="27">
        <v>0</v>
      </c>
      <c r="N22" s="28">
        <f t="shared" si="2"/>
        <v>0</v>
      </c>
      <c r="O22" s="26">
        <v>0</v>
      </c>
      <c r="P22" s="28">
        <v>0</v>
      </c>
      <c r="Q22" s="25">
        <f t="shared" si="3"/>
        <v>0</v>
      </c>
      <c r="R22" s="26">
        <v>0</v>
      </c>
      <c r="S22" s="27">
        <v>0</v>
      </c>
      <c r="T22" s="25">
        <f t="shared" si="4"/>
        <v>0</v>
      </c>
      <c r="U22" s="26">
        <v>0</v>
      </c>
      <c r="V22" s="27">
        <v>0</v>
      </c>
      <c r="W22" s="25">
        <f t="shared" si="5"/>
        <v>0</v>
      </c>
      <c r="X22" s="26">
        <v>0</v>
      </c>
      <c r="Y22" s="27">
        <v>0</v>
      </c>
      <c r="Z22" s="25">
        <f t="shared" si="8"/>
        <v>0</v>
      </c>
      <c r="AA22" s="26">
        <v>0</v>
      </c>
      <c r="AB22" s="27">
        <v>0</v>
      </c>
      <c r="AC22" s="25">
        <f t="shared" si="6"/>
        <v>0</v>
      </c>
      <c r="AD22" s="26">
        <v>0</v>
      </c>
      <c r="AE22" s="27">
        <v>0</v>
      </c>
    </row>
    <row r="23" spans="1:31" s="3" customFormat="1" ht="19.5" customHeight="1">
      <c r="A23" s="35" t="s">
        <v>44</v>
      </c>
      <c r="B23" s="30">
        <f>+B24</f>
        <v>226</v>
      </c>
      <c r="C23" s="31">
        <f>+C24</f>
        <v>136</v>
      </c>
      <c r="D23" s="32">
        <f>+D24</f>
        <v>90</v>
      </c>
      <c r="E23" s="33">
        <f t="shared" si="0"/>
        <v>222</v>
      </c>
      <c r="F23" s="31">
        <f>+F24</f>
        <v>134</v>
      </c>
      <c r="G23" s="33">
        <f>+G24</f>
        <v>88</v>
      </c>
      <c r="H23" s="34">
        <f t="shared" si="1"/>
        <v>0</v>
      </c>
      <c r="I23" s="31">
        <f>+I24</f>
        <v>0</v>
      </c>
      <c r="J23" s="32">
        <f>+J24</f>
        <v>0</v>
      </c>
      <c r="K23" s="30">
        <f t="shared" si="7"/>
        <v>3</v>
      </c>
      <c r="L23" s="31">
        <f>+L24</f>
        <v>1</v>
      </c>
      <c r="M23" s="32">
        <f>+M24</f>
        <v>2</v>
      </c>
      <c r="N23" s="33">
        <f t="shared" si="2"/>
        <v>0</v>
      </c>
      <c r="O23" s="31">
        <f>+O24</f>
        <v>0</v>
      </c>
      <c r="P23" s="33">
        <f>+P24</f>
        <v>0</v>
      </c>
      <c r="Q23" s="30">
        <f t="shared" si="3"/>
        <v>0</v>
      </c>
      <c r="R23" s="31">
        <f>+R24</f>
        <v>0</v>
      </c>
      <c r="S23" s="32">
        <f>+S24</f>
        <v>0</v>
      </c>
      <c r="T23" s="30">
        <f t="shared" si="4"/>
        <v>0</v>
      </c>
      <c r="U23" s="31">
        <f>+U24</f>
        <v>0</v>
      </c>
      <c r="V23" s="32">
        <f>+V24</f>
        <v>0</v>
      </c>
      <c r="W23" s="30">
        <f t="shared" si="5"/>
        <v>0</v>
      </c>
      <c r="X23" s="31">
        <f>+X24</f>
        <v>0</v>
      </c>
      <c r="Y23" s="32">
        <f>+Y24</f>
        <v>0</v>
      </c>
      <c r="Z23" s="30">
        <f t="shared" si="8"/>
        <v>1</v>
      </c>
      <c r="AA23" s="31">
        <f>+AA24</f>
        <v>1</v>
      </c>
      <c r="AB23" s="32">
        <f>+AB24</f>
        <v>0</v>
      </c>
      <c r="AC23" s="30">
        <f t="shared" si="6"/>
        <v>0</v>
      </c>
      <c r="AD23" s="31">
        <f>+AD24</f>
        <v>0</v>
      </c>
      <c r="AE23" s="32">
        <f>+AE24</f>
        <v>0</v>
      </c>
    </row>
    <row r="24" spans="1:31" s="22" customFormat="1" ht="19.5" customHeight="1">
      <c r="A24" s="24" t="s">
        <v>44</v>
      </c>
      <c r="B24" s="25">
        <f>+C24+D24</f>
        <v>226</v>
      </c>
      <c r="C24" s="26">
        <f>+F24+I24+L24+O24+R24+U24+X24+AA24+AD24</f>
        <v>136</v>
      </c>
      <c r="D24" s="27">
        <f>+G24+J24+M24+P24+S24+V24+Y24+AB24+AE24</f>
        <v>90</v>
      </c>
      <c r="E24" s="28">
        <f t="shared" si="0"/>
        <v>222</v>
      </c>
      <c r="F24" s="26">
        <v>134</v>
      </c>
      <c r="G24" s="28">
        <v>88</v>
      </c>
      <c r="H24" s="25">
        <f t="shared" si="1"/>
        <v>0</v>
      </c>
      <c r="I24" s="26">
        <v>0</v>
      </c>
      <c r="J24" s="27">
        <v>0</v>
      </c>
      <c r="K24" s="25">
        <f t="shared" si="7"/>
        <v>3</v>
      </c>
      <c r="L24" s="26">
        <v>1</v>
      </c>
      <c r="M24" s="27">
        <v>2</v>
      </c>
      <c r="N24" s="28">
        <f t="shared" si="2"/>
        <v>0</v>
      </c>
      <c r="O24" s="26">
        <v>0</v>
      </c>
      <c r="P24" s="28">
        <v>0</v>
      </c>
      <c r="Q24" s="25">
        <f t="shared" si="3"/>
        <v>0</v>
      </c>
      <c r="R24" s="26">
        <v>0</v>
      </c>
      <c r="S24" s="27">
        <v>0</v>
      </c>
      <c r="T24" s="25">
        <f t="shared" si="4"/>
        <v>0</v>
      </c>
      <c r="U24" s="26">
        <v>0</v>
      </c>
      <c r="V24" s="27">
        <v>0</v>
      </c>
      <c r="W24" s="25">
        <f t="shared" si="5"/>
        <v>0</v>
      </c>
      <c r="X24" s="26">
        <v>0</v>
      </c>
      <c r="Y24" s="27">
        <v>0</v>
      </c>
      <c r="Z24" s="25">
        <f t="shared" si="8"/>
        <v>1</v>
      </c>
      <c r="AA24" s="26">
        <v>1</v>
      </c>
      <c r="AB24" s="27">
        <v>0</v>
      </c>
      <c r="AC24" s="25">
        <f t="shared" si="6"/>
        <v>0</v>
      </c>
      <c r="AD24" s="26">
        <v>0</v>
      </c>
      <c r="AE24" s="27">
        <v>0</v>
      </c>
    </row>
    <row r="25" spans="1:31" s="22" customFormat="1" ht="19.5" customHeight="1" thickBot="1">
      <c r="A25" s="36"/>
      <c r="B25" s="37"/>
      <c r="C25" s="38"/>
      <c r="D25" s="39"/>
      <c r="E25" s="40"/>
      <c r="F25" s="38"/>
      <c r="G25" s="40"/>
      <c r="H25" s="37"/>
      <c r="I25" s="38"/>
      <c r="J25" s="39"/>
      <c r="K25" s="37"/>
      <c r="L25" s="38"/>
      <c r="M25" s="39"/>
      <c r="N25" s="40"/>
      <c r="O25" s="38"/>
      <c r="P25" s="40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</row>
    <row r="26" spans="1:31" s="3" customFormat="1" ht="19.5" customHeight="1" thickBot="1">
      <c r="A26" s="9" t="s">
        <v>3</v>
      </c>
      <c r="B26" s="41">
        <f>+C26+D26</f>
        <v>1699</v>
      </c>
      <c r="C26" s="10">
        <f>+C6+C8+C11+C13+C17+C19+C21+C23</f>
        <v>893</v>
      </c>
      <c r="D26" s="42">
        <f>+D6+D8+D11+D13+D17+D19+D21+D23</f>
        <v>806</v>
      </c>
      <c r="E26" s="43">
        <f>+F26+G26</f>
        <v>1618</v>
      </c>
      <c r="F26" s="44">
        <f>+F6+F8+F11+F13+F17+F19+F21+F23</f>
        <v>861</v>
      </c>
      <c r="G26" s="45">
        <f>+G6+G8+G11+G13+G17+G19+G21+G23</f>
        <v>757</v>
      </c>
      <c r="H26" s="41">
        <f>+I26+J26</f>
        <v>33</v>
      </c>
      <c r="I26" s="10">
        <f>+I6+I8+I11+I13+I17+I19+I21+I23</f>
        <v>7</v>
      </c>
      <c r="J26" s="42">
        <f>+J6+J8+J11+J13+J17+J19+J21+J23</f>
        <v>26</v>
      </c>
      <c r="K26" s="41">
        <f>+L26+M26</f>
        <v>32</v>
      </c>
      <c r="L26" s="10">
        <f>+L6+L8+L11+L13+L17+L19+L21+L23</f>
        <v>17</v>
      </c>
      <c r="M26" s="42">
        <f>+M6+M8+M11+M13+M17+M19+M21+M23</f>
        <v>15</v>
      </c>
      <c r="N26" s="41">
        <f>+O26+P26</f>
        <v>3</v>
      </c>
      <c r="O26" s="10">
        <f>+O6+O8+O11+O13+O17+O19+O21+O23</f>
        <v>2</v>
      </c>
      <c r="P26" s="42">
        <f>+P6+P8+P11+P13+P17+P19+P21+P23</f>
        <v>1</v>
      </c>
      <c r="Q26" s="41">
        <f>+R26+S26</f>
        <v>1</v>
      </c>
      <c r="R26" s="10">
        <f>+R6+R8+R11+R13+R17+R19+R21+R23</f>
        <v>0</v>
      </c>
      <c r="S26" s="42">
        <f>+S6+S8+S11+S13+S17+S19+S21+S23</f>
        <v>1</v>
      </c>
      <c r="T26" s="41">
        <f>+U26+V26</f>
        <v>0</v>
      </c>
      <c r="U26" s="10">
        <f>+U6+U8+U11+U13+U17+U19+U21+U23</f>
        <v>0</v>
      </c>
      <c r="V26" s="42">
        <f>+V6+V8+V11+V13+V17+V19+V21+V23</f>
        <v>0</v>
      </c>
      <c r="W26" s="41">
        <f>+X26+Y26</f>
        <v>0</v>
      </c>
      <c r="X26" s="10">
        <f>+X6+X8+X11+X13+X17+X19+X21+X23</f>
        <v>0</v>
      </c>
      <c r="Y26" s="42">
        <f>+Y6+Y8+Y11+Y13+Y17+Y19+Y21+Y23</f>
        <v>0</v>
      </c>
      <c r="Z26" s="41">
        <f>+AA26+AB26</f>
        <v>10</v>
      </c>
      <c r="AA26" s="10">
        <f>+AA6+AA8+AA11+AA13+AA17+AA19+AA21+AA23</f>
        <v>6</v>
      </c>
      <c r="AB26" s="42">
        <f>+AB6+AB8+AB11+AB13+AB17+AB19+AB21+AB23</f>
        <v>4</v>
      </c>
      <c r="AC26" s="41">
        <f>+AD26+AE26</f>
        <v>2</v>
      </c>
      <c r="AD26" s="10">
        <f>+AD6+AD8+AD11+AD13+AD17+AD19+AD21+AD23</f>
        <v>0</v>
      </c>
      <c r="AE26" s="42">
        <f>+AE6+AE8+AE11+AE13+AE17+AE19+AE21+AE23</f>
        <v>2</v>
      </c>
    </row>
    <row r="27" s="22" customFormat="1" ht="11.25">
      <c r="A27" s="22" t="s">
        <v>48</v>
      </c>
    </row>
    <row r="28" spans="1:31" ht="15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1:31" ht="15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8:9" ht="15">
      <c r="H30" s="22"/>
      <c r="I30" s="22"/>
    </row>
    <row r="41" spans="1:31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</sheetData>
  <sheetProtection/>
  <mergeCells count="22">
    <mergeCell ref="T4:V4"/>
    <mergeCell ref="W4:Y4"/>
    <mergeCell ref="N3:P3"/>
    <mergeCell ref="Q3:S3"/>
    <mergeCell ref="A28:AE28"/>
    <mergeCell ref="A29:AE29"/>
    <mergeCell ref="AC3:AE3"/>
    <mergeCell ref="B4:D4"/>
    <mergeCell ref="E4:G4"/>
    <mergeCell ref="H4:J4"/>
    <mergeCell ref="K4:M4"/>
    <mergeCell ref="Q4:S4"/>
    <mergeCell ref="T3:V3"/>
    <mergeCell ref="W3:Y3"/>
    <mergeCell ref="Z4:AB4"/>
    <mergeCell ref="AC4:AE4"/>
    <mergeCell ref="A1:AE1"/>
    <mergeCell ref="A2:AE2"/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landscape" paperSize="9" scale="78" r:id="rId1"/>
  <colBreaks count="1" manualBreakCount="1">
    <brk id="3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1">
      <selection activeCell="AG8" sqref="AG8"/>
    </sheetView>
  </sheetViews>
  <sheetFormatPr defaultColWidth="11.421875" defaultRowHeight="15"/>
  <cols>
    <col min="1" max="1" width="18.00390625" style="0" customWidth="1"/>
    <col min="2" max="31" width="4.8515625" style="0" customWidth="1"/>
    <col min="33" max="33" width="18.8515625" style="0" customWidth="1"/>
  </cols>
  <sheetData>
    <row r="1" spans="1:31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6.5" thickBot="1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ht="18.75" customHeight="1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  <c r="K3" s="60" t="s">
        <v>6</v>
      </c>
      <c r="L3" s="61"/>
      <c r="M3" s="62"/>
      <c r="N3" s="60" t="s">
        <v>7</v>
      </c>
      <c r="O3" s="61"/>
      <c r="P3" s="62"/>
      <c r="Q3" s="60" t="s">
        <v>8</v>
      </c>
      <c r="R3" s="61"/>
      <c r="S3" s="62"/>
      <c r="T3" s="60" t="s">
        <v>9</v>
      </c>
      <c r="U3" s="61"/>
      <c r="V3" s="62"/>
      <c r="W3" s="60" t="s">
        <v>10</v>
      </c>
      <c r="X3" s="61"/>
      <c r="Y3" s="62"/>
      <c r="Z3" s="2" t="s">
        <v>11</v>
      </c>
      <c r="AA3" s="2"/>
      <c r="AB3" s="2"/>
      <c r="AC3" s="60" t="s">
        <v>7</v>
      </c>
      <c r="AD3" s="61"/>
      <c r="AE3" s="62"/>
    </row>
    <row r="4" spans="1:31" ht="18.75" customHeight="1" thickBot="1">
      <c r="A4" s="4" t="s">
        <v>12</v>
      </c>
      <c r="B4" s="63" t="s">
        <v>13</v>
      </c>
      <c r="C4" s="64"/>
      <c r="D4" s="65"/>
      <c r="E4" s="63" t="s">
        <v>14</v>
      </c>
      <c r="F4" s="64"/>
      <c r="G4" s="65"/>
      <c r="H4" s="63" t="s">
        <v>15</v>
      </c>
      <c r="I4" s="64"/>
      <c r="J4" s="65"/>
      <c r="K4" s="63" t="s">
        <v>16</v>
      </c>
      <c r="L4" s="64"/>
      <c r="M4" s="65"/>
      <c r="N4" s="8" t="s">
        <v>17</v>
      </c>
      <c r="O4" s="8"/>
      <c r="P4" s="8"/>
      <c r="Q4" s="63" t="s">
        <v>18</v>
      </c>
      <c r="R4" s="64"/>
      <c r="S4" s="65"/>
      <c r="T4" s="63" t="s">
        <v>19</v>
      </c>
      <c r="U4" s="64"/>
      <c r="V4" s="65"/>
      <c r="W4" s="63" t="s">
        <v>20</v>
      </c>
      <c r="X4" s="64"/>
      <c r="Y4" s="65"/>
      <c r="Z4" s="63" t="s">
        <v>21</v>
      </c>
      <c r="AA4" s="64"/>
      <c r="AB4" s="65"/>
      <c r="AC4" s="63" t="s">
        <v>22</v>
      </c>
      <c r="AD4" s="64"/>
      <c r="AE4" s="65"/>
    </row>
    <row r="5" spans="1:35" ht="18.75" customHeight="1" thickBot="1">
      <c r="A5" s="9"/>
      <c r="B5" s="5" t="s">
        <v>23</v>
      </c>
      <c r="C5" s="10" t="s">
        <v>24</v>
      </c>
      <c r="D5" s="7" t="s">
        <v>25</v>
      </c>
      <c r="E5" s="6" t="s">
        <v>23</v>
      </c>
      <c r="F5" s="10" t="s">
        <v>24</v>
      </c>
      <c r="G5" s="6" t="s">
        <v>25</v>
      </c>
      <c r="H5" s="5" t="s">
        <v>23</v>
      </c>
      <c r="I5" s="10" t="s">
        <v>24</v>
      </c>
      <c r="J5" s="7" t="s">
        <v>25</v>
      </c>
      <c r="K5" s="5" t="s">
        <v>23</v>
      </c>
      <c r="L5" s="10" t="s">
        <v>24</v>
      </c>
      <c r="M5" s="7" t="s">
        <v>25</v>
      </c>
      <c r="N5" s="6" t="s">
        <v>23</v>
      </c>
      <c r="O5" s="10" t="s">
        <v>24</v>
      </c>
      <c r="P5" s="6" t="s">
        <v>25</v>
      </c>
      <c r="Q5" s="5" t="s">
        <v>23</v>
      </c>
      <c r="R5" s="10" t="s">
        <v>24</v>
      </c>
      <c r="S5" s="7" t="s">
        <v>25</v>
      </c>
      <c r="T5" s="6" t="s">
        <v>23</v>
      </c>
      <c r="U5" s="10" t="s">
        <v>24</v>
      </c>
      <c r="V5" s="6" t="s">
        <v>25</v>
      </c>
      <c r="W5" s="5" t="s">
        <v>23</v>
      </c>
      <c r="X5" s="10" t="s">
        <v>24</v>
      </c>
      <c r="Y5" s="7" t="s">
        <v>25</v>
      </c>
      <c r="Z5" s="6" t="s">
        <v>23</v>
      </c>
      <c r="AA5" s="10" t="s">
        <v>24</v>
      </c>
      <c r="AB5" s="6" t="s">
        <v>25</v>
      </c>
      <c r="AC5" s="5" t="s">
        <v>23</v>
      </c>
      <c r="AD5" s="10" t="s">
        <v>24</v>
      </c>
      <c r="AE5" s="7" t="s">
        <v>26</v>
      </c>
      <c r="AH5" s="49"/>
      <c r="AI5" s="49"/>
    </row>
    <row r="6" spans="1:33" ht="18.75" customHeight="1">
      <c r="A6" s="13" t="s">
        <v>29</v>
      </c>
      <c r="B6" s="14">
        <f>+B7</f>
        <v>151</v>
      </c>
      <c r="C6" s="15">
        <f>+C7</f>
        <v>100</v>
      </c>
      <c r="D6" s="16">
        <f>+D7</f>
        <v>51</v>
      </c>
      <c r="E6" s="17">
        <f aca="true" t="shared" si="0" ref="E6:E24">SUM(F6:G6)</f>
        <v>145</v>
      </c>
      <c r="F6" s="15">
        <f>+F7</f>
        <v>97</v>
      </c>
      <c r="G6" s="18">
        <f>+G7</f>
        <v>48</v>
      </c>
      <c r="H6" s="19">
        <f aca="true" t="shared" si="1" ref="H6:H24">SUM(I6+J6)</f>
        <v>2</v>
      </c>
      <c r="I6" s="15">
        <f>+I7</f>
        <v>0</v>
      </c>
      <c r="J6" s="16">
        <f>+J7</f>
        <v>2</v>
      </c>
      <c r="K6" s="14">
        <f>SUM(L6+M6)</f>
        <v>2</v>
      </c>
      <c r="L6" s="15">
        <f>+L7</f>
        <v>2</v>
      </c>
      <c r="M6" s="16">
        <f>+M7</f>
        <v>0</v>
      </c>
      <c r="N6" s="18">
        <f aca="true" t="shared" si="2" ref="N6:N24">+O6+P6</f>
        <v>1</v>
      </c>
      <c r="O6" s="15">
        <f>+O7</f>
        <v>0</v>
      </c>
      <c r="P6" s="18">
        <f>+P7</f>
        <v>1</v>
      </c>
      <c r="Q6" s="14">
        <f aca="true" t="shared" si="3" ref="Q6:Q24">+R6+S6</f>
        <v>1</v>
      </c>
      <c r="R6" s="15">
        <f>+R7</f>
        <v>1</v>
      </c>
      <c r="S6" s="16">
        <f>+S7</f>
        <v>0</v>
      </c>
      <c r="T6" s="14">
        <f aca="true" t="shared" si="4" ref="T6:T24">+U6+V6</f>
        <v>0</v>
      </c>
      <c r="U6" s="15">
        <f>+U7</f>
        <v>0</v>
      </c>
      <c r="V6" s="16">
        <f>+V7</f>
        <v>0</v>
      </c>
      <c r="W6" s="14">
        <f aca="true" t="shared" si="5" ref="W6:W24">+X6+Y6</f>
        <v>0</v>
      </c>
      <c r="X6" s="15">
        <f>+X7</f>
        <v>0</v>
      </c>
      <c r="Y6" s="16">
        <f>+Y7</f>
        <v>0</v>
      </c>
      <c r="Z6" s="14">
        <f>+AA6+AB6</f>
        <v>0</v>
      </c>
      <c r="AA6" s="15">
        <f>+AA7</f>
        <v>0</v>
      </c>
      <c r="AB6" s="16">
        <f>+AB7</f>
        <v>0</v>
      </c>
      <c r="AC6" s="14">
        <f aca="true" t="shared" si="6" ref="AC6:AC24">+AD6+AE6</f>
        <v>0</v>
      </c>
      <c r="AD6" s="15">
        <f>+AD7</f>
        <v>0</v>
      </c>
      <c r="AE6" s="16">
        <f>+AE7</f>
        <v>0</v>
      </c>
      <c r="AG6" s="21"/>
    </row>
    <row r="7" spans="1:33" ht="18.75" customHeight="1">
      <c r="A7" s="24" t="s">
        <v>29</v>
      </c>
      <c r="B7" s="25">
        <f>SUM(C7:D7)</f>
        <v>151</v>
      </c>
      <c r="C7" s="26">
        <f>+F7+I7+L7+O7+R7+U7+X7+AA7+AD7</f>
        <v>100</v>
      </c>
      <c r="D7" s="27">
        <f>+G7+J7+M7+P7+S7+V7+Y7+AB7+AE7</f>
        <v>51</v>
      </c>
      <c r="E7" s="28">
        <f t="shared" si="0"/>
        <v>145</v>
      </c>
      <c r="F7" s="26">
        <v>97</v>
      </c>
      <c r="G7" s="28">
        <v>48</v>
      </c>
      <c r="H7" s="25">
        <f t="shared" si="1"/>
        <v>2</v>
      </c>
      <c r="I7" s="26">
        <v>0</v>
      </c>
      <c r="J7" s="27">
        <v>2</v>
      </c>
      <c r="K7" s="25">
        <f aca="true" t="shared" si="7" ref="K7:K24">+L7+M7</f>
        <v>2</v>
      </c>
      <c r="L7" s="26">
        <v>2</v>
      </c>
      <c r="M7" s="27">
        <v>0</v>
      </c>
      <c r="N7" s="28">
        <f t="shared" si="2"/>
        <v>1</v>
      </c>
      <c r="O7" s="26">
        <v>0</v>
      </c>
      <c r="P7" s="28">
        <v>1</v>
      </c>
      <c r="Q7" s="25">
        <f t="shared" si="3"/>
        <v>1</v>
      </c>
      <c r="R7" s="26">
        <v>1</v>
      </c>
      <c r="S7" s="27">
        <v>0</v>
      </c>
      <c r="T7" s="25">
        <f t="shared" si="4"/>
        <v>0</v>
      </c>
      <c r="U7" s="26">
        <v>0</v>
      </c>
      <c r="V7" s="27">
        <v>0</v>
      </c>
      <c r="W7" s="25">
        <f t="shared" si="5"/>
        <v>0</v>
      </c>
      <c r="X7" s="26">
        <v>0</v>
      </c>
      <c r="Y7" s="27">
        <v>0</v>
      </c>
      <c r="Z7" s="25">
        <v>0</v>
      </c>
      <c r="AA7" s="26">
        <v>0</v>
      </c>
      <c r="AB7" s="27">
        <v>0</v>
      </c>
      <c r="AC7" s="25">
        <f t="shared" si="6"/>
        <v>0</v>
      </c>
      <c r="AD7" s="26">
        <v>0</v>
      </c>
      <c r="AE7" s="27">
        <v>0</v>
      </c>
      <c r="AG7" s="21"/>
    </row>
    <row r="8" spans="1:33" ht="18.75" customHeight="1">
      <c r="A8" s="29" t="s">
        <v>31</v>
      </c>
      <c r="B8" s="30">
        <f>SUM(B9:B10)</f>
        <v>326</v>
      </c>
      <c r="C8" s="31">
        <f>SUM(C9:C10)</f>
        <v>152</v>
      </c>
      <c r="D8" s="32">
        <f>SUM(D9:D10)</f>
        <v>174</v>
      </c>
      <c r="E8" s="33">
        <f t="shared" si="0"/>
        <v>306</v>
      </c>
      <c r="F8" s="31">
        <f>SUM(F9:F10)</f>
        <v>141</v>
      </c>
      <c r="G8" s="33">
        <f>SUM(G9:G10)</f>
        <v>165</v>
      </c>
      <c r="H8" s="34">
        <f t="shared" si="1"/>
        <v>9</v>
      </c>
      <c r="I8" s="31">
        <f>SUM(I9:I10)</f>
        <v>4</v>
      </c>
      <c r="J8" s="32">
        <f>SUM(J9:J10)</f>
        <v>5</v>
      </c>
      <c r="K8" s="30">
        <f t="shared" si="7"/>
        <v>5</v>
      </c>
      <c r="L8" s="31">
        <f>SUM(L9:L10)</f>
        <v>3</v>
      </c>
      <c r="M8" s="32">
        <f>SUM(M9:M10)</f>
        <v>2</v>
      </c>
      <c r="N8" s="33">
        <f t="shared" si="2"/>
        <v>2</v>
      </c>
      <c r="O8" s="31">
        <f>SUM(O9:O10)</f>
        <v>2</v>
      </c>
      <c r="P8" s="33">
        <f>SUM(P9:P10)</f>
        <v>0</v>
      </c>
      <c r="Q8" s="30">
        <f t="shared" si="3"/>
        <v>0</v>
      </c>
      <c r="R8" s="31">
        <f>SUM(R9:R10)</f>
        <v>0</v>
      </c>
      <c r="S8" s="32">
        <f>SUM(S9:S10)</f>
        <v>0</v>
      </c>
      <c r="T8" s="30">
        <f t="shared" si="4"/>
        <v>0</v>
      </c>
      <c r="U8" s="31">
        <f>SUM(U9:U10)</f>
        <v>0</v>
      </c>
      <c r="V8" s="32">
        <f>SUM(V9:V10)</f>
        <v>0</v>
      </c>
      <c r="W8" s="30">
        <f t="shared" si="5"/>
        <v>1</v>
      </c>
      <c r="X8" s="31">
        <f>SUM(X9:X10)</f>
        <v>0</v>
      </c>
      <c r="Y8" s="32">
        <f>SUM(Y9:Y10)</f>
        <v>1</v>
      </c>
      <c r="Z8" s="30">
        <f aca="true" t="shared" si="8" ref="Z8:Z24">+AA8+AB8</f>
        <v>3</v>
      </c>
      <c r="AA8" s="31">
        <f>SUM(AA9:AA10)</f>
        <v>2</v>
      </c>
      <c r="AB8" s="32">
        <f>SUM(AB9:AB10)</f>
        <v>1</v>
      </c>
      <c r="AC8" s="30">
        <f t="shared" si="6"/>
        <v>0</v>
      </c>
      <c r="AD8" s="31">
        <f>SUM(AD9:AD10)</f>
        <v>0</v>
      </c>
      <c r="AE8" s="32">
        <f>SUM(AE9:AE10)</f>
        <v>0</v>
      </c>
      <c r="AG8" s="21"/>
    </row>
    <row r="9" spans="1:33" ht="18.75" customHeight="1">
      <c r="A9" s="24" t="s">
        <v>30</v>
      </c>
      <c r="B9" s="25">
        <f>+C9+D9</f>
        <v>126</v>
      </c>
      <c r="C9" s="26">
        <f>+F9+I9+L9+O9+R9+U9+X9+AA9+AD9</f>
        <v>54</v>
      </c>
      <c r="D9" s="27">
        <f>+G9+J9+M9+P9+S9+V9+Y9+AB9+AE9</f>
        <v>72</v>
      </c>
      <c r="E9" s="28">
        <f t="shared" si="0"/>
        <v>119</v>
      </c>
      <c r="F9" s="26">
        <v>52</v>
      </c>
      <c r="G9" s="28">
        <v>67</v>
      </c>
      <c r="H9" s="25">
        <f t="shared" si="1"/>
        <v>4</v>
      </c>
      <c r="I9" s="26">
        <v>1</v>
      </c>
      <c r="J9" s="27">
        <v>3</v>
      </c>
      <c r="K9" s="25">
        <f t="shared" si="7"/>
        <v>1</v>
      </c>
      <c r="L9" s="26">
        <v>0</v>
      </c>
      <c r="M9" s="27">
        <v>1</v>
      </c>
      <c r="N9" s="28">
        <f t="shared" si="2"/>
        <v>1</v>
      </c>
      <c r="O9" s="26">
        <v>1</v>
      </c>
      <c r="P9" s="28">
        <v>0</v>
      </c>
      <c r="Q9" s="25">
        <f t="shared" si="3"/>
        <v>0</v>
      </c>
      <c r="R9" s="26">
        <v>0</v>
      </c>
      <c r="S9" s="27">
        <v>0</v>
      </c>
      <c r="T9" s="25">
        <f t="shared" si="4"/>
        <v>0</v>
      </c>
      <c r="U9" s="26">
        <v>0</v>
      </c>
      <c r="V9" s="27">
        <v>0</v>
      </c>
      <c r="W9" s="25">
        <f t="shared" si="5"/>
        <v>1</v>
      </c>
      <c r="X9" s="26">
        <v>0</v>
      </c>
      <c r="Y9" s="27">
        <v>1</v>
      </c>
      <c r="Z9" s="25">
        <f t="shared" si="8"/>
        <v>0</v>
      </c>
      <c r="AA9" s="26">
        <v>0</v>
      </c>
      <c r="AB9" s="27">
        <v>0</v>
      </c>
      <c r="AC9" s="25">
        <f t="shared" si="6"/>
        <v>0</v>
      </c>
      <c r="AD9" s="26">
        <v>0</v>
      </c>
      <c r="AE9" s="27">
        <v>0</v>
      </c>
      <c r="AG9" s="21"/>
    </row>
    <row r="10" spans="1:33" ht="18.75" customHeight="1">
      <c r="A10" s="24" t="s">
        <v>32</v>
      </c>
      <c r="B10" s="25">
        <f>+C10+D10</f>
        <v>200</v>
      </c>
      <c r="C10" s="26">
        <f>+F10+I10+L10+O10+R10+U10+X10+AA10+AD10</f>
        <v>98</v>
      </c>
      <c r="D10" s="27">
        <f>+G10+J10+M10+P10+S10+V10+Y10+AB10+AE10</f>
        <v>102</v>
      </c>
      <c r="E10" s="28">
        <f t="shared" si="0"/>
        <v>187</v>
      </c>
      <c r="F10" s="26">
        <v>89</v>
      </c>
      <c r="G10" s="28">
        <v>98</v>
      </c>
      <c r="H10" s="25">
        <f t="shared" si="1"/>
        <v>5</v>
      </c>
      <c r="I10" s="26">
        <v>3</v>
      </c>
      <c r="J10" s="27">
        <v>2</v>
      </c>
      <c r="K10" s="25">
        <f t="shared" si="7"/>
        <v>4</v>
      </c>
      <c r="L10" s="26">
        <v>3</v>
      </c>
      <c r="M10" s="27">
        <v>1</v>
      </c>
      <c r="N10" s="28">
        <f t="shared" si="2"/>
        <v>1</v>
      </c>
      <c r="O10" s="26">
        <v>1</v>
      </c>
      <c r="P10" s="28">
        <v>0</v>
      </c>
      <c r="Q10" s="25">
        <f t="shared" si="3"/>
        <v>0</v>
      </c>
      <c r="R10" s="26">
        <v>0</v>
      </c>
      <c r="S10" s="27">
        <v>0</v>
      </c>
      <c r="T10" s="25">
        <f t="shared" si="4"/>
        <v>0</v>
      </c>
      <c r="U10" s="26">
        <v>0</v>
      </c>
      <c r="V10" s="27">
        <v>0</v>
      </c>
      <c r="W10" s="25">
        <f t="shared" si="5"/>
        <v>0</v>
      </c>
      <c r="X10" s="26">
        <v>0</v>
      </c>
      <c r="Y10" s="27">
        <v>0</v>
      </c>
      <c r="Z10" s="25">
        <f t="shared" si="8"/>
        <v>3</v>
      </c>
      <c r="AA10" s="26">
        <v>2</v>
      </c>
      <c r="AB10" s="27">
        <v>1</v>
      </c>
      <c r="AC10" s="25">
        <f t="shared" si="6"/>
        <v>0</v>
      </c>
      <c r="AD10" s="26">
        <v>0</v>
      </c>
      <c r="AE10" s="27">
        <v>0</v>
      </c>
      <c r="AG10" s="21"/>
    </row>
    <row r="11" spans="1:33" ht="18.75" customHeight="1">
      <c r="A11" s="35" t="s">
        <v>35</v>
      </c>
      <c r="B11" s="30">
        <f>+B12</f>
        <v>79</v>
      </c>
      <c r="C11" s="31">
        <f>+C12</f>
        <v>32</v>
      </c>
      <c r="D11" s="32">
        <f>+D12</f>
        <v>47</v>
      </c>
      <c r="E11" s="33">
        <f t="shared" si="0"/>
        <v>76</v>
      </c>
      <c r="F11" s="31">
        <f>+F12</f>
        <v>31</v>
      </c>
      <c r="G11" s="33">
        <f>+G12</f>
        <v>45</v>
      </c>
      <c r="H11" s="34">
        <f t="shared" si="1"/>
        <v>0</v>
      </c>
      <c r="I11" s="31">
        <f>+I12</f>
        <v>0</v>
      </c>
      <c r="J11" s="32">
        <f>+J12</f>
        <v>0</v>
      </c>
      <c r="K11" s="30">
        <f t="shared" si="7"/>
        <v>2</v>
      </c>
      <c r="L11" s="31">
        <f>+L12</f>
        <v>1</v>
      </c>
      <c r="M11" s="32">
        <f>SUM(M12)</f>
        <v>1</v>
      </c>
      <c r="N11" s="33">
        <f t="shared" si="2"/>
        <v>0</v>
      </c>
      <c r="O11" s="31">
        <f>+O12</f>
        <v>0</v>
      </c>
      <c r="P11" s="33">
        <f>+P12</f>
        <v>0</v>
      </c>
      <c r="Q11" s="30">
        <f t="shared" si="3"/>
        <v>0</v>
      </c>
      <c r="R11" s="31">
        <f>+R12</f>
        <v>0</v>
      </c>
      <c r="S11" s="32">
        <f>+S12</f>
        <v>0</v>
      </c>
      <c r="T11" s="30">
        <f t="shared" si="4"/>
        <v>0</v>
      </c>
      <c r="U11" s="31">
        <f>+U12</f>
        <v>0</v>
      </c>
      <c r="V11" s="32">
        <f>+V12</f>
        <v>0</v>
      </c>
      <c r="W11" s="30">
        <f t="shared" si="5"/>
        <v>0</v>
      </c>
      <c r="X11" s="31">
        <f>+X12</f>
        <v>0</v>
      </c>
      <c r="Y11" s="32">
        <f>+Y12</f>
        <v>0</v>
      </c>
      <c r="Z11" s="30">
        <f t="shared" si="8"/>
        <v>0</v>
      </c>
      <c r="AA11" s="31">
        <f>+AA12</f>
        <v>0</v>
      </c>
      <c r="AB11" s="32">
        <f>+AB12</f>
        <v>0</v>
      </c>
      <c r="AC11" s="30">
        <f t="shared" si="6"/>
        <v>1</v>
      </c>
      <c r="AD11" s="31">
        <f>+AD12</f>
        <v>0</v>
      </c>
      <c r="AE11" s="32">
        <f>+AE12</f>
        <v>1</v>
      </c>
      <c r="AG11" s="21"/>
    </row>
    <row r="12" spans="1:33" ht="18.75" customHeight="1">
      <c r="A12" s="24" t="s">
        <v>33</v>
      </c>
      <c r="B12" s="25">
        <f>+C12+D12</f>
        <v>79</v>
      </c>
      <c r="C12" s="26">
        <f>+F12+I12+L12+O12+R12+U12+X12+AA12+AD12</f>
        <v>32</v>
      </c>
      <c r="D12" s="27">
        <f>+G12+J12+M12+P12+S12+V12+Y12+AB12+AE12</f>
        <v>47</v>
      </c>
      <c r="E12" s="28">
        <f t="shared" si="0"/>
        <v>76</v>
      </c>
      <c r="F12" s="26">
        <v>31</v>
      </c>
      <c r="G12" s="28">
        <v>45</v>
      </c>
      <c r="H12" s="25">
        <f t="shared" si="1"/>
        <v>0</v>
      </c>
      <c r="I12" s="26">
        <v>0</v>
      </c>
      <c r="J12" s="27">
        <v>0</v>
      </c>
      <c r="K12" s="25">
        <f t="shared" si="7"/>
        <v>2</v>
      </c>
      <c r="L12" s="26">
        <v>1</v>
      </c>
      <c r="M12" s="27">
        <v>1</v>
      </c>
      <c r="N12" s="28">
        <f t="shared" si="2"/>
        <v>0</v>
      </c>
      <c r="O12" s="26">
        <v>0</v>
      </c>
      <c r="P12" s="28">
        <v>0</v>
      </c>
      <c r="Q12" s="25">
        <f t="shared" si="3"/>
        <v>0</v>
      </c>
      <c r="R12" s="26">
        <v>0</v>
      </c>
      <c r="S12" s="27">
        <v>0</v>
      </c>
      <c r="T12" s="25">
        <f t="shared" si="4"/>
        <v>0</v>
      </c>
      <c r="U12" s="26">
        <v>0</v>
      </c>
      <c r="V12" s="27">
        <v>0</v>
      </c>
      <c r="W12" s="25">
        <f t="shared" si="5"/>
        <v>0</v>
      </c>
      <c r="X12" s="26">
        <v>0</v>
      </c>
      <c r="Y12" s="27">
        <v>0</v>
      </c>
      <c r="Z12" s="25">
        <f t="shared" si="8"/>
        <v>0</v>
      </c>
      <c r="AA12" s="26">
        <v>0</v>
      </c>
      <c r="AB12" s="27">
        <v>0</v>
      </c>
      <c r="AC12" s="25">
        <f t="shared" si="6"/>
        <v>1</v>
      </c>
      <c r="AD12" s="26">
        <v>0</v>
      </c>
      <c r="AE12" s="27">
        <v>1</v>
      </c>
      <c r="AG12" s="21"/>
    </row>
    <row r="13" spans="1:33" ht="18.75" customHeight="1">
      <c r="A13" s="35" t="s">
        <v>38</v>
      </c>
      <c r="B13" s="30">
        <f>SUM(B14:B16)</f>
        <v>310</v>
      </c>
      <c r="C13" s="31">
        <f>SUM(C14:C16)</f>
        <v>178</v>
      </c>
      <c r="D13" s="32">
        <f>SUM(D14:D16)</f>
        <v>132</v>
      </c>
      <c r="E13" s="33">
        <f t="shared" si="0"/>
        <v>305</v>
      </c>
      <c r="F13" s="31">
        <f>SUM(F14:F16)</f>
        <v>176</v>
      </c>
      <c r="G13" s="33">
        <f>SUM(G14:G16)</f>
        <v>129</v>
      </c>
      <c r="H13" s="34">
        <f t="shared" si="1"/>
        <v>2</v>
      </c>
      <c r="I13" s="31">
        <f>SUM(I14:I16)</f>
        <v>1</v>
      </c>
      <c r="J13" s="32">
        <f>SUM(J14:J16)</f>
        <v>1</v>
      </c>
      <c r="K13" s="30">
        <f t="shared" si="7"/>
        <v>3</v>
      </c>
      <c r="L13" s="31">
        <f>SUM(L14:L16)</f>
        <v>1</v>
      </c>
      <c r="M13" s="32">
        <f>SUM(M14:M16)</f>
        <v>2</v>
      </c>
      <c r="N13" s="33">
        <f t="shared" si="2"/>
        <v>0</v>
      </c>
      <c r="O13" s="31">
        <f>SUM(O14:O16)</f>
        <v>0</v>
      </c>
      <c r="P13" s="33">
        <f>SUM(P14:P16)</f>
        <v>0</v>
      </c>
      <c r="Q13" s="30">
        <f t="shared" si="3"/>
        <v>0</v>
      </c>
      <c r="R13" s="31">
        <f>SUM(R14:R16)</f>
        <v>0</v>
      </c>
      <c r="S13" s="32">
        <f>SUM(S14:S16)</f>
        <v>0</v>
      </c>
      <c r="T13" s="30">
        <f t="shared" si="4"/>
        <v>0</v>
      </c>
      <c r="U13" s="31">
        <f>SUM(U14:U16)</f>
        <v>0</v>
      </c>
      <c r="V13" s="32">
        <f>SUM(V14:V16)</f>
        <v>0</v>
      </c>
      <c r="W13" s="30">
        <f t="shared" si="5"/>
        <v>0</v>
      </c>
      <c r="X13" s="31">
        <f>SUM(X14:X16)</f>
        <v>0</v>
      </c>
      <c r="Y13" s="32">
        <f>SUM(Y14:Y16)</f>
        <v>0</v>
      </c>
      <c r="Z13" s="30">
        <f t="shared" si="8"/>
        <v>0</v>
      </c>
      <c r="AA13" s="31">
        <f>SUM(AA14:AA16)</f>
        <v>0</v>
      </c>
      <c r="AB13" s="32">
        <f>SUM(AB14:AB16)</f>
        <v>0</v>
      </c>
      <c r="AC13" s="30">
        <f t="shared" si="6"/>
        <v>0</v>
      </c>
      <c r="AD13" s="31">
        <f>SUM(AD14:AD16)</f>
        <v>0</v>
      </c>
      <c r="AE13" s="32">
        <f>SUM(AE14:AE16)</f>
        <v>0</v>
      </c>
      <c r="AG13" s="21"/>
    </row>
    <row r="14" spans="1:33" ht="18.75" customHeight="1">
      <c r="A14" s="24" t="s">
        <v>34</v>
      </c>
      <c r="B14" s="25">
        <f>+C14+D14</f>
        <v>61</v>
      </c>
      <c r="C14" s="26">
        <f aca="true" t="shared" si="9" ref="C14:D16">+F14+I14+L14+O14+R14+U14+X14+AA14+AD14</f>
        <v>36</v>
      </c>
      <c r="D14" s="27">
        <f t="shared" si="9"/>
        <v>25</v>
      </c>
      <c r="E14" s="28">
        <f t="shared" si="0"/>
        <v>58</v>
      </c>
      <c r="F14" s="26">
        <v>35</v>
      </c>
      <c r="G14" s="28">
        <v>23</v>
      </c>
      <c r="H14" s="25">
        <f t="shared" si="1"/>
        <v>0</v>
      </c>
      <c r="I14" s="26">
        <v>0</v>
      </c>
      <c r="J14" s="27">
        <v>0</v>
      </c>
      <c r="K14" s="25">
        <f t="shared" si="7"/>
        <v>3</v>
      </c>
      <c r="L14" s="26">
        <v>1</v>
      </c>
      <c r="M14" s="27">
        <v>2</v>
      </c>
      <c r="N14" s="28">
        <f t="shared" si="2"/>
        <v>0</v>
      </c>
      <c r="O14" s="26">
        <v>0</v>
      </c>
      <c r="P14" s="28">
        <v>0</v>
      </c>
      <c r="Q14" s="25">
        <f t="shared" si="3"/>
        <v>0</v>
      </c>
      <c r="R14" s="26">
        <v>0</v>
      </c>
      <c r="S14" s="27">
        <v>0</v>
      </c>
      <c r="T14" s="25">
        <f t="shared" si="4"/>
        <v>0</v>
      </c>
      <c r="U14" s="26">
        <v>0</v>
      </c>
      <c r="V14" s="27">
        <v>0</v>
      </c>
      <c r="W14" s="25">
        <f t="shared" si="5"/>
        <v>0</v>
      </c>
      <c r="X14" s="26">
        <v>0</v>
      </c>
      <c r="Y14" s="27">
        <v>0</v>
      </c>
      <c r="Z14" s="25">
        <f t="shared" si="8"/>
        <v>0</v>
      </c>
      <c r="AA14" s="26">
        <v>0</v>
      </c>
      <c r="AB14" s="27">
        <v>0</v>
      </c>
      <c r="AC14" s="25">
        <f t="shared" si="6"/>
        <v>0</v>
      </c>
      <c r="AD14" s="26">
        <v>0</v>
      </c>
      <c r="AE14" s="27">
        <v>0</v>
      </c>
      <c r="AG14" s="21"/>
    </row>
    <row r="15" spans="1:33" ht="18.75" customHeight="1">
      <c r="A15" s="24" t="s">
        <v>41</v>
      </c>
      <c r="B15" s="25">
        <f>+C15+D15</f>
        <v>44</v>
      </c>
      <c r="C15" s="26">
        <f t="shared" si="9"/>
        <v>31</v>
      </c>
      <c r="D15" s="27">
        <f t="shared" si="9"/>
        <v>13</v>
      </c>
      <c r="E15" s="28">
        <f t="shared" si="0"/>
        <v>44</v>
      </c>
      <c r="F15" s="26">
        <v>31</v>
      </c>
      <c r="G15" s="28">
        <v>13</v>
      </c>
      <c r="H15" s="25">
        <f t="shared" si="1"/>
        <v>0</v>
      </c>
      <c r="I15" s="26">
        <v>0</v>
      </c>
      <c r="J15" s="27">
        <v>0</v>
      </c>
      <c r="K15" s="25">
        <f t="shared" si="7"/>
        <v>0</v>
      </c>
      <c r="L15" s="26">
        <v>0</v>
      </c>
      <c r="M15" s="27">
        <v>0</v>
      </c>
      <c r="N15" s="28">
        <f t="shared" si="2"/>
        <v>0</v>
      </c>
      <c r="O15" s="26">
        <v>0</v>
      </c>
      <c r="P15" s="28">
        <v>0</v>
      </c>
      <c r="Q15" s="25">
        <f t="shared" si="3"/>
        <v>0</v>
      </c>
      <c r="R15" s="26">
        <v>0</v>
      </c>
      <c r="S15" s="27">
        <v>0</v>
      </c>
      <c r="T15" s="25">
        <f t="shared" si="4"/>
        <v>0</v>
      </c>
      <c r="U15" s="26">
        <v>0</v>
      </c>
      <c r="V15" s="27">
        <v>0</v>
      </c>
      <c r="W15" s="25">
        <f t="shared" si="5"/>
        <v>0</v>
      </c>
      <c r="X15" s="26">
        <v>0</v>
      </c>
      <c r="Y15" s="27">
        <v>0</v>
      </c>
      <c r="Z15" s="25">
        <f t="shared" si="8"/>
        <v>0</v>
      </c>
      <c r="AA15" s="26">
        <v>0</v>
      </c>
      <c r="AB15" s="27">
        <v>0</v>
      </c>
      <c r="AC15" s="25">
        <f t="shared" si="6"/>
        <v>0</v>
      </c>
      <c r="AD15" s="26">
        <v>0</v>
      </c>
      <c r="AE15" s="27">
        <v>0</v>
      </c>
      <c r="AG15" s="21"/>
    </row>
    <row r="16" spans="1:33" ht="18.75" customHeight="1">
      <c r="A16" s="24" t="s">
        <v>43</v>
      </c>
      <c r="B16" s="25">
        <f>+C16+D16</f>
        <v>205</v>
      </c>
      <c r="C16" s="26">
        <f t="shared" si="9"/>
        <v>111</v>
      </c>
      <c r="D16" s="27">
        <f t="shared" si="9"/>
        <v>94</v>
      </c>
      <c r="E16" s="28">
        <f t="shared" si="0"/>
        <v>203</v>
      </c>
      <c r="F16" s="26">
        <v>110</v>
      </c>
      <c r="G16" s="28">
        <v>93</v>
      </c>
      <c r="H16" s="25">
        <f t="shared" si="1"/>
        <v>2</v>
      </c>
      <c r="I16" s="26">
        <v>1</v>
      </c>
      <c r="J16" s="27">
        <v>1</v>
      </c>
      <c r="K16" s="25">
        <f t="shared" si="7"/>
        <v>0</v>
      </c>
      <c r="L16" s="26">
        <v>0</v>
      </c>
      <c r="M16" s="27">
        <v>0</v>
      </c>
      <c r="N16" s="28">
        <f t="shared" si="2"/>
        <v>0</v>
      </c>
      <c r="O16" s="26">
        <v>0</v>
      </c>
      <c r="P16" s="28">
        <v>0</v>
      </c>
      <c r="Q16" s="25">
        <f t="shared" si="3"/>
        <v>0</v>
      </c>
      <c r="R16" s="26">
        <v>0</v>
      </c>
      <c r="S16" s="27">
        <v>0</v>
      </c>
      <c r="T16" s="25">
        <f t="shared" si="4"/>
        <v>0</v>
      </c>
      <c r="U16" s="26">
        <v>0</v>
      </c>
      <c r="V16" s="27">
        <v>0</v>
      </c>
      <c r="W16" s="25">
        <f t="shared" si="5"/>
        <v>0</v>
      </c>
      <c r="X16" s="26">
        <v>0</v>
      </c>
      <c r="Y16" s="27">
        <v>0</v>
      </c>
      <c r="Z16" s="25">
        <f t="shared" si="8"/>
        <v>0</v>
      </c>
      <c r="AA16" s="26">
        <v>0</v>
      </c>
      <c r="AB16" s="27">
        <v>0</v>
      </c>
      <c r="AC16" s="25">
        <f t="shared" si="6"/>
        <v>0</v>
      </c>
      <c r="AD16" s="26">
        <v>0</v>
      </c>
      <c r="AE16" s="27">
        <v>0</v>
      </c>
      <c r="AG16" s="21"/>
    </row>
    <row r="17" spans="1:31" ht="18.75" customHeight="1">
      <c r="A17" s="35" t="s">
        <v>45</v>
      </c>
      <c r="B17" s="30">
        <f>+B18</f>
        <v>38</v>
      </c>
      <c r="C17" s="31">
        <f>+C18</f>
        <v>27</v>
      </c>
      <c r="D17" s="32">
        <f>+D18</f>
        <v>11</v>
      </c>
      <c r="E17" s="33">
        <f t="shared" si="0"/>
        <v>38</v>
      </c>
      <c r="F17" s="31">
        <f>+F18</f>
        <v>27</v>
      </c>
      <c r="G17" s="33">
        <f>+G18</f>
        <v>11</v>
      </c>
      <c r="H17" s="34">
        <f t="shared" si="1"/>
        <v>0</v>
      </c>
      <c r="I17" s="31">
        <f>+I18</f>
        <v>0</v>
      </c>
      <c r="J17" s="32">
        <f>+J18</f>
        <v>0</v>
      </c>
      <c r="K17" s="30">
        <f t="shared" si="7"/>
        <v>0</v>
      </c>
      <c r="L17" s="31">
        <f>+L18</f>
        <v>0</v>
      </c>
      <c r="M17" s="32">
        <f>+M18</f>
        <v>0</v>
      </c>
      <c r="N17" s="33">
        <f t="shared" si="2"/>
        <v>0</v>
      </c>
      <c r="O17" s="31">
        <f>+O18</f>
        <v>0</v>
      </c>
      <c r="P17" s="33">
        <f>+P18</f>
        <v>0</v>
      </c>
      <c r="Q17" s="30">
        <f t="shared" si="3"/>
        <v>0</v>
      </c>
      <c r="R17" s="31">
        <f>+R18</f>
        <v>0</v>
      </c>
      <c r="S17" s="32">
        <f>+S18</f>
        <v>0</v>
      </c>
      <c r="T17" s="30">
        <f t="shared" si="4"/>
        <v>0</v>
      </c>
      <c r="U17" s="31">
        <f>+U18</f>
        <v>0</v>
      </c>
      <c r="V17" s="32">
        <f>+V18</f>
        <v>0</v>
      </c>
      <c r="W17" s="30">
        <f t="shared" si="5"/>
        <v>0</v>
      </c>
      <c r="X17" s="31">
        <f>+X18</f>
        <v>0</v>
      </c>
      <c r="Y17" s="32">
        <f>+Y18</f>
        <v>0</v>
      </c>
      <c r="Z17" s="30">
        <f t="shared" si="8"/>
        <v>0</v>
      </c>
      <c r="AA17" s="31">
        <f>+AA18</f>
        <v>0</v>
      </c>
      <c r="AB17" s="32">
        <f>+AB18</f>
        <v>0</v>
      </c>
      <c r="AC17" s="30">
        <f t="shared" si="6"/>
        <v>0</v>
      </c>
      <c r="AD17" s="31">
        <f>+AD18</f>
        <v>0</v>
      </c>
      <c r="AE17" s="32">
        <f>+AE18</f>
        <v>0</v>
      </c>
    </row>
    <row r="18" spans="1:31" ht="18.75" customHeight="1">
      <c r="A18" s="24" t="s">
        <v>39</v>
      </c>
      <c r="B18" s="25">
        <f>+C18+D18</f>
        <v>38</v>
      </c>
      <c r="C18" s="26">
        <f>+F18+I18+L18+O18+R18+U18+X18+AA18+AD18</f>
        <v>27</v>
      </c>
      <c r="D18" s="27">
        <f>+G18+J18+M18+P18+S18+V18+Y18+AB18+AE18</f>
        <v>11</v>
      </c>
      <c r="E18" s="28">
        <f t="shared" si="0"/>
        <v>38</v>
      </c>
      <c r="F18" s="26">
        <v>27</v>
      </c>
      <c r="G18" s="28">
        <v>11</v>
      </c>
      <c r="H18" s="25">
        <f t="shared" si="1"/>
        <v>0</v>
      </c>
      <c r="I18" s="26">
        <v>0</v>
      </c>
      <c r="J18" s="27">
        <v>0</v>
      </c>
      <c r="K18" s="25">
        <f t="shared" si="7"/>
        <v>0</v>
      </c>
      <c r="L18" s="26">
        <v>0</v>
      </c>
      <c r="M18" s="27">
        <v>0</v>
      </c>
      <c r="N18" s="28">
        <f t="shared" si="2"/>
        <v>0</v>
      </c>
      <c r="O18" s="26">
        <v>0</v>
      </c>
      <c r="P18" s="28">
        <v>0</v>
      </c>
      <c r="Q18" s="25">
        <f t="shared" si="3"/>
        <v>0</v>
      </c>
      <c r="R18" s="26">
        <v>0</v>
      </c>
      <c r="S18" s="27">
        <v>0</v>
      </c>
      <c r="T18" s="25">
        <f t="shared" si="4"/>
        <v>0</v>
      </c>
      <c r="U18" s="26">
        <v>0</v>
      </c>
      <c r="V18" s="27">
        <v>0</v>
      </c>
      <c r="W18" s="25">
        <f t="shared" si="5"/>
        <v>0</v>
      </c>
      <c r="X18" s="26">
        <v>0</v>
      </c>
      <c r="Y18" s="27">
        <v>0</v>
      </c>
      <c r="Z18" s="25">
        <f t="shared" si="8"/>
        <v>0</v>
      </c>
      <c r="AA18" s="26">
        <v>0</v>
      </c>
      <c r="AB18" s="27">
        <v>0</v>
      </c>
      <c r="AC18" s="25">
        <f t="shared" si="6"/>
        <v>0</v>
      </c>
      <c r="AD18" s="26">
        <v>0</v>
      </c>
      <c r="AE18" s="27">
        <v>0</v>
      </c>
    </row>
    <row r="19" spans="1:31" ht="18.75" customHeight="1">
      <c r="A19" s="35" t="s">
        <v>46</v>
      </c>
      <c r="B19" s="30">
        <f>+B20</f>
        <v>277</v>
      </c>
      <c r="C19" s="31">
        <f>+C20</f>
        <v>119</v>
      </c>
      <c r="D19" s="32">
        <f>+D20</f>
        <v>158</v>
      </c>
      <c r="E19" s="33">
        <f t="shared" si="0"/>
        <v>258</v>
      </c>
      <c r="F19" s="31">
        <f>+F20</f>
        <v>116</v>
      </c>
      <c r="G19" s="33">
        <f>+G20</f>
        <v>142</v>
      </c>
      <c r="H19" s="34">
        <f t="shared" si="1"/>
        <v>12</v>
      </c>
      <c r="I19" s="31">
        <f>+I20</f>
        <v>1</v>
      </c>
      <c r="J19" s="32">
        <f>+J20</f>
        <v>11</v>
      </c>
      <c r="K19" s="30">
        <f t="shared" si="7"/>
        <v>4</v>
      </c>
      <c r="L19" s="31">
        <f>+L20</f>
        <v>0</v>
      </c>
      <c r="M19" s="32">
        <f>+M20</f>
        <v>4</v>
      </c>
      <c r="N19" s="33">
        <f t="shared" si="2"/>
        <v>2</v>
      </c>
      <c r="O19" s="31">
        <f>+O20</f>
        <v>1</v>
      </c>
      <c r="P19" s="33">
        <f>+P20</f>
        <v>1</v>
      </c>
      <c r="Q19" s="30">
        <f t="shared" si="3"/>
        <v>0</v>
      </c>
      <c r="R19" s="31">
        <f>+R20</f>
        <v>0</v>
      </c>
      <c r="S19" s="32">
        <f>+S20</f>
        <v>0</v>
      </c>
      <c r="T19" s="30">
        <f t="shared" si="4"/>
        <v>0</v>
      </c>
      <c r="U19" s="31">
        <f>+U20</f>
        <v>0</v>
      </c>
      <c r="V19" s="32">
        <f>+V20</f>
        <v>0</v>
      </c>
      <c r="W19" s="30">
        <f t="shared" si="5"/>
        <v>0</v>
      </c>
      <c r="X19" s="31">
        <f>+X20</f>
        <v>0</v>
      </c>
      <c r="Y19" s="32">
        <f>+Y20</f>
        <v>0</v>
      </c>
      <c r="Z19" s="30">
        <f t="shared" si="8"/>
        <v>1</v>
      </c>
      <c r="AA19" s="31">
        <f>+AA20</f>
        <v>1</v>
      </c>
      <c r="AB19" s="32">
        <f>+AB20</f>
        <v>0</v>
      </c>
      <c r="AC19" s="30">
        <f t="shared" si="6"/>
        <v>0</v>
      </c>
      <c r="AD19" s="31">
        <f>+AD20</f>
        <v>0</v>
      </c>
      <c r="AE19" s="32">
        <f>+AE20</f>
        <v>0</v>
      </c>
    </row>
    <row r="20" spans="1:31" ht="18.75" customHeight="1">
      <c r="A20" s="24" t="s">
        <v>40</v>
      </c>
      <c r="B20" s="25">
        <f>+C20+D20</f>
        <v>277</v>
      </c>
      <c r="C20" s="26">
        <f>+F20+I20+L20+O20+R20+U20+X20+AA20+AD20</f>
        <v>119</v>
      </c>
      <c r="D20" s="27">
        <f>+G20+J20+M20+P20+S20+V20+Y20+AB20+AE20</f>
        <v>158</v>
      </c>
      <c r="E20" s="28">
        <f t="shared" si="0"/>
        <v>258</v>
      </c>
      <c r="F20" s="26">
        <v>116</v>
      </c>
      <c r="G20" s="28">
        <v>142</v>
      </c>
      <c r="H20" s="25">
        <f t="shared" si="1"/>
        <v>12</v>
      </c>
      <c r="I20" s="26">
        <v>1</v>
      </c>
      <c r="J20" s="27">
        <v>11</v>
      </c>
      <c r="K20" s="25">
        <f t="shared" si="7"/>
        <v>4</v>
      </c>
      <c r="L20" s="26">
        <v>0</v>
      </c>
      <c r="M20" s="27">
        <v>4</v>
      </c>
      <c r="N20" s="28">
        <f t="shared" si="2"/>
        <v>2</v>
      </c>
      <c r="O20" s="26">
        <v>1</v>
      </c>
      <c r="P20" s="28">
        <v>1</v>
      </c>
      <c r="Q20" s="25">
        <f t="shared" si="3"/>
        <v>0</v>
      </c>
      <c r="R20" s="26">
        <v>0</v>
      </c>
      <c r="S20" s="27">
        <v>0</v>
      </c>
      <c r="T20" s="25">
        <f t="shared" si="4"/>
        <v>0</v>
      </c>
      <c r="U20" s="26">
        <v>0</v>
      </c>
      <c r="V20" s="27">
        <v>0</v>
      </c>
      <c r="W20" s="25">
        <f t="shared" si="5"/>
        <v>0</v>
      </c>
      <c r="X20" s="26">
        <v>0</v>
      </c>
      <c r="Y20" s="27">
        <v>0</v>
      </c>
      <c r="Z20" s="25">
        <f t="shared" si="8"/>
        <v>1</v>
      </c>
      <c r="AA20" s="26">
        <v>1</v>
      </c>
      <c r="AB20" s="27">
        <v>0</v>
      </c>
      <c r="AC20" s="25">
        <f t="shared" si="6"/>
        <v>0</v>
      </c>
      <c r="AD20" s="26">
        <v>0</v>
      </c>
      <c r="AE20" s="27">
        <v>0</v>
      </c>
    </row>
    <row r="21" spans="1:31" ht="18.75" customHeight="1">
      <c r="A21" s="35" t="s">
        <v>47</v>
      </c>
      <c r="B21" s="30">
        <f>+B22</f>
        <v>19</v>
      </c>
      <c r="C21" s="31">
        <f>+C22</f>
        <v>11</v>
      </c>
      <c r="D21" s="32">
        <f>+D22</f>
        <v>8</v>
      </c>
      <c r="E21" s="33">
        <f t="shared" si="0"/>
        <v>18</v>
      </c>
      <c r="F21" s="31">
        <f>+F22</f>
        <v>10</v>
      </c>
      <c r="G21" s="33">
        <f>+G22</f>
        <v>8</v>
      </c>
      <c r="H21" s="34">
        <f t="shared" si="1"/>
        <v>0</v>
      </c>
      <c r="I21" s="31">
        <f>+I22</f>
        <v>0</v>
      </c>
      <c r="J21" s="32">
        <f>+J22</f>
        <v>0</v>
      </c>
      <c r="K21" s="30">
        <f t="shared" si="7"/>
        <v>1</v>
      </c>
      <c r="L21" s="31">
        <f>+L22</f>
        <v>1</v>
      </c>
      <c r="M21" s="32">
        <f>+M22</f>
        <v>0</v>
      </c>
      <c r="N21" s="33">
        <f t="shared" si="2"/>
        <v>0</v>
      </c>
      <c r="O21" s="31">
        <f>+O22</f>
        <v>0</v>
      </c>
      <c r="P21" s="33">
        <f>+P22</f>
        <v>0</v>
      </c>
      <c r="Q21" s="30">
        <f t="shared" si="3"/>
        <v>0</v>
      </c>
      <c r="R21" s="31">
        <f>+R22</f>
        <v>0</v>
      </c>
      <c r="S21" s="32">
        <f>+S22</f>
        <v>0</v>
      </c>
      <c r="T21" s="30">
        <f t="shared" si="4"/>
        <v>0</v>
      </c>
      <c r="U21" s="31">
        <f>+U22</f>
        <v>0</v>
      </c>
      <c r="V21" s="32">
        <f>+V22</f>
        <v>0</v>
      </c>
      <c r="W21" s="30">
        <f t="shared" si="5"/>
        <v>0</v>
      </c>
      <c r="X21" s="31">
        <f>+X22</f>
        <v>0</v>
      </c>
      <c r="Y21" s="32">
        <f>+Y22</f>
        <v>0</v>
      </c>
      <c r="Z21" s="30">
        <f t="shared" si="8"/>
        <v>0</v>
      </c>
      <c r="AA21" s="31">
        <f>+AA22</f>
        <v>0</v>
      </c>
      <c r="AB21" s="32">
        <v>0</v>
      </c>
      <c r="AC21" s="30">
        <f t="shared" si="6"/>
        <v>0</v>
      </c>
      <c r="AD21" s="31">
        <f>+AD22</f>
        <v>0</v>
      </c>
      <c r="AE21" s="32">
        <f>+AE22</f>
        <v>0</v>
      </c>
    </row>
    <row r="22" spans="1:31" ht="18.75" customHeight="1">
      <c r="A22" s="24" t="s">
        <v>42</v>
      </c>
      <c r="B22" s="25">
        <f>+C22+D22</f>
        <v>19</v>
      </c>
      <c r="C22" s="26">
        <f>+F22+I22+L22+O22+R22+U22+X22+AA22+AD22</f>
        <v>11</v>
      </c>
      <c r="D22" s="27">
        <f>+G22+J22+M22+P22+S22+V22+Y22+AB22+AE22</f>
        <v>8</v>
      </c>
      <c r="E22" s="28">
        <f t="shared" si="0"/>
        <v>18</v>
      </c>
      <c r="F22" s="26">
        <v>10</v>
      </c>
      <c r="G22" s="28">
        <v>8</v>
      </c>
      <c r="H22" s="25">
        <f t="shared" si="1"/>
        <v>0</v>
      </c>
      <c r="I22" s="26">
        <v>0</v>
      </c>
      <c r="J22" s="27">
        <v>0</v>
      </c>
      <c r="K22" s="25">
        <f t="shared" si="7"/>
        <v>1</v>
      </c>
      <c r="L22" s="26">
        <v>1</v>
      </c>
      <c r="M22" s="27">
        <v>0</v>
      </c>
      <c r="N22" s="28">
        <f t="shared" si="2"/>
        <v>0</v>
      </c>
      <c r="O22" s="26">
        <v>0</v>
      </c>
      <c r="P22" s="28">
        <v>0</v>
      </c>
      <c r="Q22" s="25">
        <f t="shared" si="3"/>
        <v>0</v>
      </c>
      <c r="R22" s="26">
        <v>0</v>
      </c>
      <c r="S22" s="27">
        <v>0</v>
      </c>
      <c r="T22" s="25">
        <f t="shared" si="4"/>
        <v>0</v>
      </c>
      <c r="U22" s="26">
        <v>0</v>
      </c>
      <c r="V22" s="27">
        <v>0</v>
      </c>
      <c r="W22" s="25">
        <f t="shared" si="5"/>
        <v>0</v>
      </c>
      <c r="X22" s="26">
        <v>0</v>
      </c>
      <c r="Y22" s="27">
        <v>0</v>
      </c>
      <c r="Z22" s="25">
        <f t="shared" si="8"/>
        <v>0</v>
      </c>
      <c r="AA22" s="26">
        <v>0</v>
      </c>
      <c r="AB22" s="27">
        <v>0</v>
      </c>
      <c r="AC22" s="25">
        <f t="shared" si="6"/>
        <v>0</v>
      </c>
      <c r="AD22" s="26">
        <v>0</v>
      </c>
      <c r="AE22" s="27">
        <v>0</v>
      </c>
    </row>
    <row r="23" spans="1:31" ht="18.75" customHeight="1">
      <c r="A23" s="35" t="s">
        <v>44</v>
      </c>
      <c r="B23" s="30">
        <f>+B24</f>
        <v>213</v>
      </c>
      <c r="C23" s="31">
        <f>+C24</f>
        <v>127</v>
      </c>
      <c r="D23" s="32">
        <f>+D24</f>
        <v>86</v>
      </c>
      <c r="E23" s="33">
        <f t="shared" si="0"/>
        <v>209</v>
      </c>
      <c r="F23" s="31">
        <f>+F24</f>
        <v>125</v>
      </c>
      <c r="G23" s="33">
        <f>+G24</f>
        <v>84</v>
      </c>
      <c r="H23" s="34">
        <f t="shared" si="1"/>
        <v>0</v>
      </c>
      <c r="I23" s="31">
        <f>+I24</f>
        <v>0</v>
      </c>
      <c r="J23" s="32">
        <f>+J24</f>
        <v>0</v>
      </c>
      <c r="K23" s="30">
        <f t="shared" si="7"/>
        <v>3</v>
      </c>
      <c r="L23" s="31">
        <f>+L24</f>
        <v>1</v>
      </c>
      <c r="M23" s="32">
        <f>+M24</f>
        <v>2</v>
      </c>
      <c r="N23" s="33">
        <f t="shared" si="2"/>
        <v>1</v>
      </c>
      <c r="O23" s="31">
        <f>+O24</f>
        <v>1</v>
      </c>
      <c r="P23" s="33">
        <f>+P24</f>
        <v>0</v>
      </c>
      <c r="Q23" s="30">
        <f t="shared" si="3"/>
        <v>0</v>
      </c>
      <c r="R23" s="31">
        <f>+R24</f>
        <v>0</v>
      </c>
      <c r="S23" s="32">
        <f>+S24</f>
        <v>0</v>
      </c>
      <c r="T23" s="30">
        <f t="shared" si="4"/>
        <v>0</v>
      </c>
      <c r="U23" s="31">
        <f>+U24</f>
        <v>0</v>
      </c>
      <c r="V23" s="32">
        <f>+V24</f>
        <v>0</v>
      </c>
      <c r="W23" s="30">
        <f t="shared" si="5"/>
        <v>0</v>
      </c>
      <c r="X23" s="31">
        <f>+X24</f>
        <v>0</v>
      </c>
      <c r="Y23" s="32">
        <f>+Y24</f>
        <v>0</v>
      </c>
      <c r="Z23" s="30">
        <f t="shared" si="8"/>
        <v>0</v>
      </c>
      <c r="AA23" s="31">
        <f>+AA24</f>
        <v>0</v>
      </c>
      <c r="AB23" s="32">
        <f>+AB24</f>
        <v>0</v>
      </c>
      <c r="AC23" s="30">
        <f t="shared" si="6"/>
        <v>0</v>
      </c>
      <c r="AD23" s="31">
        <f>+AD24</f>
        <v>0</v>
      </c>
      <c r="AE23" s="32">
        <f>+AE24</f>
        <v>0</v>
      </c>
    </row>
    <row r="24" spans="1:31" ht="18.75" customHeight="1">
      <c r="A24" s="24" t="s">
        <v>44</v>
      </c>
      <c r="B24" s="25">
        <f>+C24+D24</f>
        <v>213</v>
      </c>
      <c r="C24" s="26">
        <f>+F24+I24+L24+O24+R24+U24+X24+AA24+AD24</f>
        <v>127</v>
      </c>
      <c r="D24" s="27">
        <f>+G24+J24+M24+P24+S24+V24+Y24+AB24+AE24</f>
        <v>86</v>
      </c>
      <c r="E24" s="28">
        <f t="shared" si="0"/>
        <v>209</v>
      </c>
      <c r="F24" s="26">
        <v>125</v>
      </c>
      <c r="G24" s="28">
        <v>84</v>
      </c>
      <c r="H24" s="25">
        <f t="shared" si="1"/>
        <v>0</v>
      </c>
      <c r="I24" s="26">
        <v>0</v>
      </c>
      <c r="J24" s="27">
        <v>0</v>
      </c>
      <c r="K24" s="25">
        <f t="shared" si="7"/>
        <v>3</v>
      </c>
      <c r="L24" s="26">
        <v>1</v>
      </c>
      <c r="M24" s="27">
        <v>2</v>
      </c>
      <c r="N24" s="28">
        <f t="shared" si="2"/>
        <v>1</v>
      </c>
      <c r="O24" s="26">
        <v>1</v>
      </c>
      <c r="P24" s="28">
        <v>0</v>
      </c>
      <c r="Q24" s="25">
        <f t="shared" si="3"/>
        <v>0</v>
      </c>
      <c r="R24" s="26">
        <v>0</v>
      </c>
      <c r="S24" s="27">
        <v>0</v>
      </c>
      <c r="T24" s="25">
        <f t="shared" si="4"/>
        <v>0</v>
      </c>
      <c r="U24" s="26">
        <v>0</v>
      </c>
      <c r="V24" s="27">
        <v>0</v>
      </c>
      <c r="W24" s="25">
        <f t="shared" si="5"/>
        <v>0</v>
      </c>
      <c r="X24" s="26">
        <v>0</v>
      </c>
      <c r="Y24" s="27">
        <v>0</v>
      </c>
      <c r="Z24" s="25">
        <f t="shared" si="8"/>
        <v>0</v>
      </c>
      <c r="AA24" s="26">
        <v>0</v>
      </c>
      <c r="AB24" s="27">
        <v>0</v>
      </c>
      <c r="AC24" s="25">
        <f t="shared" si="6"/>
        <v>0</v>
      </c>
      <c r="AD24" s="26">
        <v>0</v>
      </c>
      <c r="AE24" s="27">
        <v>0</v>
      </c>
    </row>
    <row r="25" spans="1:31" ht="18.75" customHeight="1" thickBot="1">
      <c r="A25" s="36"/>
      <c r="B25" s="37"/>
      <c r="C25" s="38"/>
      <c r="D25" s="39"/>
      <c r="E25" s="40"/>
      <c r="F25" s="38"/>
      <c r="G25" s="40"/>
      <c r="H25" s="37"/>
      <c r="I25" s="38"/>
      <c r="J25" s="39"/>
      <c r="K25" s="37"/>
      <c r="L25" s="38"/>
      <c r="M25" s="39"/>
      <c r="N25" s="40"/>
      <c r="O25" s="38"/>
      <c r="P25" s="40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</row>
    <row r="26" spans="1:31" ht="18.75" customHeight="1" thickBot="1">
      <c r="A26" s="9" t="s">
        <v>3</v>
      </c>
      <c r="B26" s="41">
        <f>+C26+D26</f>
        <v>1413</v>
      </c>
      <c r="C26" s="10">
        <f>+C6+C8+C11+C13+C17+C19+C21+C23</f>
        <v>746</v>
      </c>
      <c r="D26" s="42">
        <f>+D6+D8+D11+D13+D17+D19+D21+D23</f>
        <v>667</v>
      </c>
      <c r="E26" s="43">
        <f>+F26+G26</f>
        <v>1355</v>
      </c>
      <c r="F26" s="44">
        <f>+F6+F8+F11+F13+F17+F19+F21+F23</f>
        <v>723</v>
      </c>
      <c r="G26" s="45">
        <f>+G6+G8+G11+G13+G17+G19+G21+G23</f>
        <v>632</v>
      </c>
      <c r="H26" s="41">
        <f>+I26+J26</f>
        <v>25</v>
      </c>
      <c r="I26" s="10">
        <f>+I6+I8+I11+I13+I17+I19+I21+I23</f>
        <v>6</v>
      </c>
      <c r="J26" s="42">
        <f>+J6+J8+J11+J13+J17+J19+J21+J23</f>
        <v>19</v>
      </c>
      <c r="K26" s="41">
        <f>+L26+M26</f>
        <v>20</v>
      </c>
      <c r="L26" s="10">
        <f>+L6+L8+L11+L13+L17+L19+L21+L23</f>
        <v>9</v>
      </c>
      <c r="M26" s="42">
        <f>+M6+M8+M11+M13+M17+M19+M21+M23</f>
        <v>11</v>
      </c>
      <c r="N26" s="41">
        <f>+O26+P26</f>
        <v>6</v>
      </c>
      <c r="O26" s="10">
        <f>+O6+O8+O11+O13+O17+O19+O21+O23</f>
        <v>4</v>
      </c>
      <c r="P26" s="42">
        <f>+P6+P8+P11+P13+P17+P19+P21+P23</f>
        <v>2</v>
      </c>
      <c r="Q26" s="41">
        <f>+R26+S26</f>
        <v>1</v>
      </c>
      <c r="R26" s="10">
        <f>+R6+R8+R11+R13+R17+R19+R21+R23</f>
        <v>1</v>
      </c>
      <c r="S26" s="42">
        <f>+S6+S8+S11+S13+S17+S19+S21+S23</f>
        <v>0</v>
      </c>
      <c r="T26" s="41">
        <f>+U26+V26</f>
        <v>0</v>
      </c>
      <c r="U26" s="10">
        <f>+U6+U8+U11+U13+U17+U19+U21+U23</f>
        <v>0</v>
      </c>
      <c r="V26" s="42">
        <f>+V6+V8+V11+V13+V17+V19+V21+V23</f>
        <v>0</v>
      </c>
      <c r="W26" s="41">
        <f>+X26+Y26</f>
        <v>1</v>
      </c>
      <c r="X26" s="10">
        <f>+X6+X8+X11+X13+X17+X19+X21+X23</f>
        <v>0</v>
      </c>
      <c r="Y26" s="42">
        <f>+Y6+Y8+Y11+Y13+Y17+Y19+Y21+Y23</f>
        <v>1</v>
      </c>
      <c r="Z26" s="41">
        <f>+AA26+AB26</f>
        <v>4</v>
      </c>
      <c r="AA26" s="10">
        <f>+AA6+AA8+AA11+AA13+AA17+AA19+AA21+AA23</f>
        <v>3</v>
      </c>
      <c r="AB26" s="42">
        <f>+AB6+AB8+AB11+AB13+AB17+AB19+AB21+AB23</f>
        <v>1</v>
      </c>
      <c r="AC26" s="41">
        <f>+AD26+AE26</f>
        <v>1</v>
      </c>
      <c r="AD26" s="10">
        <f>+AD6+AD8+AD11+AD13+AD17+AD19+AD21+AD23</f>
        <v>0</v>
      </c>
      <c r="AE26" s="42">
        <f>+AE6+AE8+AE11+AE13+AE17+AE19+AE21+AE23</f>
        <v>1</v>
      </c>
    </row>
    <row r="27" spans="1:31" ht="15">
      <c r="A27" s="21" t="s">
        <v>48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3.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spans="1:31" ht="17.2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spans="1:31" ht="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1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</sheetData>
  <sheetProtection/>
  <mergeCells count="22">
    <mergeCell ref="T4:V4"/>
    <mergeCell ref="W4:Y4"/>
    <mergeCell ref="N3:P3"/>
    <mergeCell ref="Q3:S3"/>
    <mergeCell ref="A28:AE28"/>
    <mergeCell ref="A29:AE29"/>
    <mergeCell ref="AC3:AE3"/>
    <mergeCell ref="B4:D4"/>
    <mergeCell ref="E4:G4"/>
    <mergeCell ref="H4:J4"/>
    <mergeCell ref="K4:M4"/>
    <mergeCell ref="Q4:S4"/>
    <mergeCell ref="T3:V3"/>
    <mergeCell ref="W3:Y3"/>
    <mergeCell ref="Z4:AB4"/>
    <mergeCell ref="AC4:AE4"/>
    <mergeCell ref="A1:AE1"/>
    <mergeCell ref="A2:AE2"/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landscape" paperSize="9" scale="89" r:id="rId1"/>
  <colBreaks count="1" manualBreakCount="1"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T34" sqref="T34"/>
    </sheetView>
  </sheetViews>
  <sheetFormatPr defaultColWidth="11.421875" defaultRowHeight="15"/>
  <cols>
    <col min="1" max="1" width="18.57421875" style="0" customWidth="1"/>
    <col min="2" max="31" width="4.8515625" style="0" customWidth="1"/>
    <col min="32" max="34" width="4.8515625" style="46" customWidth="1"/>
    <col min="36" max="36" width="18.00390625" style="0" customWidth="1"/>
  </cols>
  <sheetData>
    <row r="1" spans="1:34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6.5" thickBot="1">
      <c r="A2" s="66" t="s">
        <v>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s="3" customFormat="1" ht="18.75" customHeight="1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  <c r="K3" s="60" t="s">
        <v>6</v>
      </c>
      <c r="L3" s="61"/>
      <c r="M3" s="62"/>
      <c r="N3" s="60" t="s">
        <v>7</v>
      </c>
      <c r="O3" s="61"/>
      <c r="P3" s="62"/>
      <c r="Q3" s="60" t="s">
        <v>8</v>
      </c>
      <c r="R3" s="61"/>
      <c r="S3" s="62"/>
      <c r="T3" s="60" t="s">
        <v>9</v>
      </c>
      <c r="U3" s="61"/>
      <c r="V3" s="62"/>
      <c r="W3" s="60" t="s">
        <v>10</v>
      </c>
      <c r="X3" s="61"/>
      <c r="Y3" s="62"/>
      <c r="Z3" s="2" t="s">
        <v>11</v>
      </c>
      <c r="AA3" s="2"/>
      <c r="AB3" s="2"/>
      <c r="AC3" s="60" t="s">
        <v>7</v>
      </c>
      <c r="AD3" s="61"/>
      <c r="AE3" s="62"/>
      <c r="AF3" s="60" t="s">
        <v>7</v>
      </c>
      <c r="AG3" s="61"/>
      <c r="AH3" s="62"/>
    </row>
    <row r="4" spans="1:38" s="3" customFormat="1" ht="18.75" customHeight="1" thickBot="1">
      <c r="A4" s="4" t="s">
        <v>12</v>
      </c>
      <c r="B4" s="63" t="s">
        <v>13</v>
      </c>
      <c r="C4" s="64"/>
      <c r="D4" s="65"/>
      <c r="E4" s="63" t="s">
        <v>14</v>
      </c>
      <c r="F4" s="64"/>
      <c r="G4" s="65"/>
      <c r="H4" s="63" t="s">
        <v>15</v>
      </c>
      <c r="I4" s="64"/>
      <c r="J4" s="65"/>
      <c r="K4" s="63" t="s">
        <v>16</v>
      </c>
      <c r="L4" s="64"/>
      <c r="M4" s="65"/>
      <c r="N4" s="8" t="s">
        <v>17</v>
      </c>
      <c r="O4" s="8"/>
      <c r="P4" s="8"/>
      <c r="Q4" s="63" t="s">
        <v>18</v>
      </c>
      <c r="R4" s="64"/>
      <c r="S4" s="65"/>
      <c r="T4" s="63" t="s">
        <v>55</v>
      </c>
      <c r="U4" s="64"/>
      <c r="V4" s="65"/>
      <c r="W4" s="63" t="s">
        <v>20</v>
      </c>
      <c r="X4" s="64"/>
      <c r="Y4" s="65"/>
      <c r="Z4" s="63" t="s">
        <v>21</v>
      </c>
      <c r="AA4" s="64"/>
      <c r="AB4" s="65"/>
      <c r="AC4" s="63" t="s">
        <v>22</v>
      </c>
      <c r="AD4" s="64"/>
      <c r="AE4" s="65"/>
      <c r="AF4" s="63" t="s">
        <v>56</v>
      </c>
      <c r="AG4" s="64"/>
      <c r="AH4" s="65"/>
      <c r="AK4" s="22"/>
      <c r="AL4" s="22"/>
    </row>
    <row r="5" spans="1:36" s="3" customFormat="1" ht="18.75" customHeight="1" thickBot="1">
      <c r="A5" s="9"/>
      <c r="B5" s="5" t="s">
        <v>23</v>
      </c>
      <c r="C5" s="10" t="s">
        <v>24</v>
      </c>
      <c r="D5" s="7" t="s">
        <v>25</v>
      </c>
      <c r="E5" s="6" t="s">
        <v>23</v>
      </c>
      <c r="F5" s="10" t="s">
        <v>24</v>
      </c>
      <c r="G5" s="6" t="s">
        <v>25</v>
      </c>
      <c r="H5" s="5" t="s">
        <v>23</v>
      </c>
      <c r="I5" s="10" t="s">
        <v>24</v>
      </c>
      <c r="J5" s="7" t="s">
        <v>25</v>
      </c>
      <c r="K5" s="5" t="s">
        <v>23</v>
      </c>
      <c r="L5" s="10" t="s">
        <v>24</v>
      </c>
      <c r="M5" s="7" t="s">
        <v>25</v>
      </c>
      <c r="N5" s="6" t="s">
        <v>23</v>
      </c>
      <c r="O5" s="10" t="s">
        <v>24</v>
      </c>
      <c r="P5" s="6" t="s">
        <v>25</v>
      </c>
      <c r="Q5" s="5" t="s">
        <v>23</v>
      </c>
      <c r="R5" s="10" t="s">
        <v>24</v>
      </c>
      <c r="S5" s="7" t="s">
        <v>25</v>
      </c>
      <c r="T5" s="6" t="s">
        <v>23</v>
      </c>
      <c r="U5" s="10" t="s">
        <v>24</v>
      </c>
      <c r="V5" s="6" t="s">
        <v>25</v>
      </c>
      <c r="W5" s="5" t="s">
        <v>23</v>
      </c>
      <c r="X5" s="10" t="s">
        <v>24</v>
      </c>
      <c r="Y5" s="7" t="s">
        <v>25</v>
      </c>
      <c r="Z5" s="6" t="s">
        <v>23</v>
      </c>
      <c r="AA5" s="10" t="s">
        <v>24</v>
      </c>
      <c r="AB5" s="6" t="s">
        <v>25</v>
      </c>
      <c r="AC5" s="5" t="s">
        <v>23</v>
      </c>
      <c r="AD5" s="10" t="s">
        <v>24</v>
      </c>
      <c r="AE5" s="7" t="s">
        <v>26</v>
      </c>
      <c r="AF5" s="5" t="s">
        <v>23</v>
      </c>
      <c r="AG5" s="10" t="s">
        <v>24</v>
      </c>
      <c r="AH5" s="7" t="s">
        <v>26</v>
      </c>
      <c r="AJ5" s="21"/>
    </row>
    <row r="6" spans="1:36" s="20" customFormat="1" ht="18.75" customHeight="1">
      <c r="A6" s="13" t="s">
        <v>29</v>
      </c>
      <c r="B6" s="14">
        <f>+B7</f>
        <v>237</v>
      </c>
      <c r="C6" s="15">
        <f>+C7</f>
        <v>173</v>
      </c>
      <c r="D6" s="16">
        <f>+D7</f>
        <v>64</v>
      </c>
      <c r="E6" s="17">
        <f aca="true" t="shared" si="0" ref="E6:E24">SUM(F6:G6)</f>
        <v>230</v>
      </c>
      <c r="F6" s="15">
        <f>+F7</f>
        <v>168</v>
      </c>
      <c r="G6" s="18">
        <f>+G7</f>
        <v>62</v>
      </c>
      <c r="H6" s="19">
        <f aca="true" t="shared" si="1" ref="H6:H24">SUM(I6+J6)</f>
        <v>4</v>
      </c>
      <c r="I6" s="15">
        <f>+I7</f>
        <v>2</v>
      </c>
      <c r="J6" s="16">
        <f>+J7</f>
        <v>2</v>
      </c>
      <c r="K6" s="14">
        <f>SUM(L6+M6)</f>
        <v>2</v>
      </c>
      <c r="L6" s="15">
        <f>+L7</f>
        <v>2</v>
      </c>
      <c r="M6" s="16">
        <f>+M7</f>
        <v>0</v>
      </c>
      <c r="N6" s="18">
        <f aca="true" t="shared" si="2" ref="N6:N24">+O6+P6</f>
        <v>1</v>
      </c>
      <c r="O6" s="15">
        <f>+O7</f>
        <v>1</v>
      </c>
      <c r="P6" s="18">
        <f>+P7</f>
        <v>0</v>
      </c>
      <c r="Q6" s="14">
        <f aca="true" t="shared" si="3" ref="Q6:Q24">+R6+S6</f>
        <v>0</v>
      </c>
      <c r="R6" s="15">
        <f>+R7</f>
        <v>0</v>
      </c>
      <c r="S6" s="16">
        <f>+S7</f>
        <v>0</v>
      </c>
      <c r="T6" s="14">
        <f aca="true" t="shared" si="4" ref="T6:T24">+U6+V6</f>
        <v>0</v>
      </c>
      <c r="U6" s="15">
        <f>+U7</f>
        <v>0</v>
      </c>
      <c r="V6" s="16">
        <f>+V7</f>
        <v>0</v>
      </c>
      <c r="W6" s="14">
        <f aca="true" t="shared" si="5" ref="W6:W24">+X6+Y6</f>
        <v>0</v>
      </c>
      <c r="X6" s="15">
        <f>+X7</f>
        <v>0</v>
      </c>
      <c r="Y6" s="16">
        <f>+Y7</f>
        <v>0</v>
      </c>
      <c r="Z6" s="14">
        <f>+AA6+AB6</f>
        <v>0</v>
      </c>
      <c r="AA6" s="15">
        <f>+AA7</f>
        <v>0</v>
      </c>
      <c r="AB6" s="16">
        <f>+AB7</f>
        <v>0</v>
      </c>
      <c r="AC6" s="14">
        <f aca="true" t="shared" si="6" ref="AC6:AC24">+AD6+AE6</f>
        <v>0</v>
      </c>
      <c r="AD6" s="15">
        <f>+AD7</f>
        <v>0</v>
      </c>
      <c r="AE6" s="16">
        <f>+AE7</f>
        <v>0</v>
      </c>
      <c r="AF6" s="14">
        <f aca="true" t="shared" si="7" ref="AF6:AF24">+AG6+AH6</f>
        <v>0</v>
      </c>
      <c r="AG6" s="15">
        <f>+AG7</f>
        <v>0</v>
      </c>
      <c r="AH6" s="16">
        <f>+AH7</f>
        <v>0</v>
      </c>
      <c r="AJ6" s="21"/>
    </row>
    <row r="7" spans="1:36" s="22" customFormat="1" ht="18.75" customHeight="1">
      <c r="A7" s="24" t="s">
        <v>29</v>
      </c>
      <c r="B7" s="25">
        <f>SUM(C7:D7)</f>
        <v>237</v>
      </c>
      <c r="C7" s="26">
        <f>+F7+I7+L7+O7+R7+U7+X7+AA7+AD7+AG7</f>
        <v>173</v>
      </c>
      <c r="D7" s="27">
        <f>+G7+J7+M7+P7+S7+V7+Y7+AB7+AE7+AH7</f>
        <v>64</v>
      </c>
      <c r="E7" s="28">
        <f t="shared" si="0"/>
        <v>230</v>
      </c>
      <c r="F7" s="26">
        <v>168</v>
      </c>
      <c r="G7" s="28">
        <v>62</v>
      </c>
      <c r="H7" s="25">
        <f t="shared" si="1"/>
        <v>4</v>
      </c>
      <c r="I7" s="26">
        <v>2</v>
      </c>
      <c r="J7" s="27">
        <v>2</v>
      </c>
      <c r="K7" s="25">
        <f aca="true" t="shared" si="8" ref="K7:K24">+L7+M7</f>
        <v>2</v>
      </c>
      <c r="L7" s="26">
        <v>2</v>
      </c>
      <c r="M7" s="27">
        <v>0</v>
      </c>
      <c r="N7" s="28">
        <f t="shared" si="2"/>
        <v>1</v>
      </c>
      <c r="O7" s="26">
        <v>1</v>
      </c>
      <c r="P7" s="28">
        <v>0</v>
      </c>
      <c r="Q7" s="25">
        <f t="shared" si="3"/>
        <v>0</v>
      </c>
      <c r="R7" s="26">
        <v>0</v>
      </c>
      <c r="S7" s="27">
        <v>0</v>
      </c>
      <c r="T7" s="25">
        <f t="shared" si="4"/>
        <v>0</v>
      </c>
      <c r="U7" s="26">
        <v>0</v>
      </c>
      <c r="V7" s="27">
        <v>0</v>
      </c>
      <c r="W7" s="25">
        <f t="shared" si="5"/>
        <v>0</v>
      </c>
      <c r="X7" s="26">
        <v>0</v>
      </c>
      <c r="Y7" s="27">
        <v>0</v>
      </c>
      <c r="Z7" s="25">
        <v>0</v>
      </c>
      <c r="AA7" s="26">
        <v>0</v>
      </c>
      <c r="AB7" s="27">
        <v>0</v>
      </c>
      <c r="AC7" s="25">
        <f t="shared" si="6"/>
        <v>0</v>
      </c>
      <c r="AD7" s="26">
        <v>0</v>
      </c>
      <c r="AE7" s="27">
        <v>0</v>
      </c>
      <c r="AF7" s="25">
        <f t="shared" si="7"/>
        <v>0</v>
      </c>
      <c r="AG7" s="26">
        <v>0</v>
      </c>
      <c r="AH7" s="27">
        <v>0</v>
      </c>
      <c r="AJ7" s="21"/>
    </row>
    <row r="8" spans="1:36" s="3" customFormat="1" ht="18.75" customHeight="1">
      <c r="A8" s="29" t="s">
        <v>31</v>
      </c>
      <c r="B8" s="30">
        <f>SUM(B9:B10)</f>
        <v>545</v>
      </c>
      <c r="C8" s="31">
        <f>SUM(C9:C10)</f>
        <v>240</v>
      </c>
      <c r="D8" s="32">
        <f>SUM(D9:D10)</f>
        <v>305</v>
      </c>
      <c r="E8" s="33">
        <f t="shared" si="0"/>
        <v>513</v>
      </c>
      <c r="F8" s="31">
        <f>SUM(F9:F10)</f>
        <v>228</v>
      </c>
      <c r="G8" s="33">
        <f>SUM(G9:G10)</f>
        <v>285</v>
      </c>
      <c r="H8" s="34">
        <f t="shared" si="1"/>
        <v>18</v>
      </c>
      <c r="I8" s="31">
        <f>SUM(I9:I10)</f>
        <v>4</v>
      </c>
      <c r="J8" s="32">
        <f>SUM(J9:J10)</f>
        <v>14</v>
      </c>
      <c r="K8" s="30">
        <f t="shared" si="8"/>
        <v>5</v>
      </c>
      <c r="L8" s="31">
        <f>SUM(L9:L10)</f>
        <v>3</v>
      </c>
      <c r="M8" s="32">
        <f>SUM(M9:M10)</f>
        <v>2</v>
      </c>
      <c r="N8" s="33">
        <f t="shared" si="2"/>
        <v>0</v>
      </c>
      <c r="O8" s="31">
        <f>SUM(O9:O10)</f>
        <v>0</v>
      </c>
      <c r="P8" s="33">
        <f>SUM(P9:P10)</f>
        <v>0</v>
      </c>
      <c r="Q8" s="30">
        <f t="shared" si="3"/>
        <v>0</v>
      </c>
      <c r="R8" s="31">
        <f>SUM(R9:R10)</f>
        <v>0</v>
      </c>
      <c r="S8" s="32">
        <f>SUM(S9:S10)</f>
        <v>0</v>
      </c>
      <c r="T8" s="30">
        <f t="shared" si="4"/>
        <v>0</v>
      </c>
      <c r="U8" s="31">
        <f>SUM(U9:U10)</f>
        <v>0</v>
      </c>
      <c r="V8" s="32">
        <f>SUM(V9:V10)</f>
        <v>0</v>
      </c>
      <c r="W8" s="30">
        <f t="shared" si="5"/>
        <v>0</v>
      </c>
      <c r="X8" s="31">
        <f>SUM(X9:X10)</f>
        <v>0</v>
      </c>
      <c r="Y8" s="32">
        <f>SUM(Y9:Y10)</f>
        <v>0</v>
      </c>
      <c r="Z8" s="30">
        <f aca="true" t="shared" si="9" ref="Z8:Z24">+AA8+AB8</f>
        <v>8</v>
      </c>
      <c r="AA8" s="31">
        <f>SUM(AA9:AA10)</f>
        <v>5</v>
      </c>
      <c r="AB8" s="32">
        <f>SUM(AB9:AB10)</f>
        <v>3</v>
      </c>
      <c r="AC8" s="30">
        <f t="shared" si="6"/>
        <v>0</v>
      </c>
      <c r="AD8" s="31">
        <f>SUM(AD9:AD10)</f>
        <v>0</v>
      </c>
      <c r="AE8" s="32">
        <f>SUM(AE9:AE10)</f>
        <v>0</v>
      </c>
      <c r="AF8" s="30">
        <f t="shared" si="7"/>
        <v>1</v>
      </c>
      <c r="AG8" s="31">
        <f>SUM(AG9:AG10)</f>
        <v>0</v>
      </c>
      <c r="AH8" s="32">
        <f>SUM(AH9:AH10)</f>
        <v>1</v>
      </c>
      <c r="AJ8" s="21"/>
    </row>
    <row r="9" spans="1:36" s="22" customFormat="1" ht="18.75" customHeight="1">
      <c r="A9" s="24" t="s">
        <v>30</v>
      </c>
      <c r="B9" s="25">
        <f>+C9+D9</f>
        <v>203</v>
      </c>
      <c r="C9" s="26">
        <f>+F9+I9+L9+O9+R9+U9+X9+AA9+AD9+AG9</f>
        <v>76</v>
      </c>
      <c r="D9" s="27">
        <f>+G9+J9+M9+P9+S9+V9+Y9+AB9+AE9+AH9</f>
        <v>127</v>
      </c>
      <c r="E9" s="28">
        <f t="shared" si="0"/>
        <v>190</v>
      </c>
      <c r="F9" s="26">
        <v>72</v>
      </c>
      <c r="G9" s="28">
        <v>118</v>
      </c>
      <c r="H9" s="25">
        <f t="shared" si="1"/>
        <v>8</v>
      </c>
      <c r="I9" s="26">
        <v>1</v>
      </c>
      <c r="J9" s="27">
        <v>7</v>
      </c>
      <c r="K9" s="25">
        <f t="shared" si="8"/>
        <v>1</v>
      </c>
      <c r="L9" s="26">
        <v>0</v>
      </c>
      <c r="M9" s="27">
        <v>1</v>
      </c>
      <c r="N9" s="28">
        <f t="shared" si="2"/>
        <v>0</v>
      </c>
      <c r="O9" s="26">
        <v>0</v>
      </c>
      <c r="P9" s="28">
        <v>0</v>
      </c>
      <c r="Q9" s="25">
        <f t="shared" si="3"/>
        <v>0</v>
      </c>
      <c r="R9" s="26">
        <v>0</v>
      </c>
      <c r="S9" s="27">
        <v>0</v>
      </c>
      <c r="T9" s="25">
        <f t="shared" si="4"/>
        <v>0</v>
      </c>
      <c r="U9" s="26">
        <v>0</v>
      </c>
      <c r="V9" s="27">
        <v>0</v>
      </c>
      <c r="W9" s="25">
        <f t="shared" si="5"/>
        <v>0</v>
      </c>
      <c r="X9" s="26">
        <v>0</v>
      </c>
      <c r="Y9" s="27">
        <v>0</v>
      </c>
      <c r="Z9" s="25">
        <f t="shared" si="9"/>
        <v>4</v>
      </c>
      <c r="AA9" s="26">
        <v>3</v>
      </c>
      <c r="AB9" s="27">
        <v>1</v>
      </c>
      <c r="AC9" s="25">
        <f t="shared" si="6"/>
        <v>0</v>
      </c>
      <c r="AD9" s="26">
        <v>0</v>
      </c>
      <c r="AE9" s="27">
        <v>0</v>
      </c>
      <c r="AF9" s="25">
        <f t="shared" si="7"/>
        <v>0</v>
      </c>
      <c r="AG9" s="26">
        <v>0</v>
      </c>
      <c r="AH9" s="27">
        <v>0</v>
      </c>
      <c r="AJ9" s="21"/>
    </row>
    <row r="10" spans="1:36" s="22" customFormat="1" ht="18.75" customHeight="1">
      <c r="A10" s="24" t="s">
        <v>32</v>
      </c>
      <c r="B10" s="25">
        <f>+C10+D10</f>
        <v>342</v>
      </c>
      <c r="C10" s="26">
        <f>+F10+I10+L10+O10+R10+U10+X10+AA10+AD10+AG10</f>
        <v>164</v>
      </c>
      <c r="D10" s="27">
        <f>+G10+J10+M10+P10+S10+V10+Y10+AB10+AE10+AH10</f>
        <v>178</v>
      </c>
      <c r="E10" s="28">
        <f t="shared" si="0"/>
        <v>323</v>
      </c>
      <c r="F10" s="26">
        <v>156</v>
      </c>
      <c r="G10" s="28">
        <v>167</v>
      </c>
      <c r="H10" s="25">
        <f t="shared" si="1"/>
        <v>10</v>
      </c>
      <c r="I10" s="26">
        <v>3</v>
      </c>
      <c r="J10" s="27">
        <v>7</v>
      </c>
      <c r="K10" s="25">
        <f t="shared" si="8"/>
        <v>4</v>
      </c>
      <c r="L10" s="26">
        <v>3</v>
      </c>
      <c r="M10" s="27">
        <v>1</v>
      </c>
      <c r="N10" s="28">
        <f t="shared" si="2"/>
        <v>0</v>
      </c>
      <c r="O10" s="26">
        <v>0</v>
      </c>
      <c r="P10" s="28">
        <v>0</v>
      </c>
      <c r="Q10" s="25">
        <f t="shared" si="3"/>
        <v>0</v>
      </c>
      <c r="R10" s="26">
        <v>0</v>
      </c>
      <c r="S10" s="27">
        <v>0</v>
      </c>
      <c r="T10" s="25">
        <f t="shared" si="4"/>
        <v>0</v>
      </c>
      <c r="U10" s="26">
        <v>0</v>
      </c>
      <c r="V10" s="27">
        <v>0</v>
      </c>
      <c r="W10" s="25">
        <f t="shared" si="5"/>
        <v>0</v>
      </c>
      <c r="X10" s="26">
        <v>0</v>
      </c>
      <c r="Y10" s="27">
        <v>0</v>
      </c>
      <c r="Z10" s="25">
        <f t="shared" si="9"/>
        <v>4</v>
      </c>
      <c r="AA10" s="26">
        <v>2</v>
      </c>
      <c r="AB10" s="27">
        <v>2</v>
      </c>
      <c r="AC10" s="25">
        <f t="shared" si="6"/>
        <v>0</v>
      </c>
      <c r="AD10" s="26">
        <v>0</v>
      </c>
      <c r="AE10" s="27">
        <v>0</v>
      </c>
      <c r="AF10" s="25">
        <f t="shared" si="7"/>
        <v>1</v>
      </c>
      <c r="AG10" s="26">
        <v>0</v>
      </c>
      <c r="AH10" s="27">
        <v>1</v>
      </c>
      <c r="AJ10" s="21"/>
    </row>
    <row r="11" spans="1:36" s="3" customFormat="1" ht="18.75" customHeight="1">
      <c r="A11" s="35" t="s">
        <v>35</v>
      </c>
      <c r="B11" s="30">
        <f>+B12</f>
        <v>84</v>
      </c>
      <c r="C11" s="31">
        <f>+C12</f>
        <v>39</v>
      </c>
      <c r="D11" s="32">
        <f>+D12</f>
        <v>45</v>
      </c>
      <c r="E11" s="33">
        <f t="shared" si="0"/>
        <v>82</v>
      </c>
      <c r="F11" s="31">
        <f>+F12</f>
        <v>39</v>
      </c>
      <c r="G11" s="33">
        <f>+G12</f>
        <v>43</v>
      </c>
      <c r="H11" s="34">
        <f t="shared" si="1"/>
        <v>1</v>
      </c>
      <c r="I11" s="31">
        <f>+I12</f>
        <v>0</v>
      </c>
      <c r="J11" s="32">
        <f>+J12</f>
        <v>1</v>
      </c>
      <c r="K11" s="30">
        <f t="shared" si="8"/>
        <v>0</v>
      </c>
      <c r="L11" s="31">
        <f>+L12</f>
        <v>0</v>
      </c>
      <c r="M11" s="32">
        <f>SUM(M12)</f>
        <v>0</v>
      </c>
      <c r="N11" s="33">
        <f t="shared" si="2"/>
        <v>0</v>
      </c>
      <c r="O11" s="31">
        <f>+O12</f>
        <v>0</v>
      </c>
      <c r="P11" s="33">
        <f>+P12</f>
        <v>0</v>
      </c>
      <c r="Q11" s="30">
        <f t="shared" si="3"/>
        <v>0</v>
      </c>
      <c r="R11" s="31">
        <f>+R12</f>
        <v>0</v>
      </c>
      <c r="S11" s="32">
        <f>+S12</f>
        <v>0</v>
      </c>
      <c r="T11" s="30">
        <f t="shared" si="4"/>
        <v>0</v>
      </c>
      <c r="U11" s="31">
        <f>+U12</f>
        <v>0</v>
      </c>
      <c r="V11" s="32">
        <f>+V12</f>
        <v>0</v>
      </c>
      <c r="W11" s="30">
        <f t="shared" si="5"/>
        <v>0</v>
      </c>
      <c r="X11" s="31">
        <f>+X12</f>
        <v>0</v>
      </c>
      <c r="Y11" s="32">
        <f>+Y12</f>
        <v>0</v>
      </c>
      <c r="Z11" s="30">
        <f t="shared" si="9"/>
        <v>1</v>
      </c>
      <c r="AA11" s="31">
        <f>+AA12</f>
        <v>0</v>
      </c>
      <c r="AB11" s="32">
        <f>+AB12</f>
        <v>1</v>
      </c>
      <c r="AC11" s="30">
        <f t="shared" si="6"/>
        <v>0</v>
      </c>
      <c r="AD11" s="31">
        <f>+AD12</f>
        <v>0</v>
      </c>
      <c r="AE11" s="32">
        <f>+AE12</f>
        <v>0</v>
      </c>
      <c r="AF11" s="30">
        <f t="shared" si="7"/>
        <v>0</v>
      </c>
      <c r="AG11" s="31">
        <f>+AG12</f>
        <v>0</v>
      </c>
      <c r="AH11" s="32">
        <f>+AH12</f>
        <v>0</v>
      </c>
      <c r="AJ11" s="21"/>
    </row>
    <row r="12" spans="1:36" s="22" customFormat="1" ht="18.75" customHeight="1">
      <c r="A12" s="24" t="s">
        <v>33</v>
      </c>
      <c r="B12" s="25">
        <f>+C12+D12</f>
        <v>84</v>
      </c>
      <c r="C12" s="26">
        <f>+F12+I12+L12+O12+R12+U12+X12+AA12+AD12+AG12</f>
        <v>39</v>
      </c>
      <c r="D12" s="27">
        <f>+G12+J12+M12+P12+S12+V12+Y12+AB12+AE12+AH12</f>
        <v>45</v>
      </c>
      <c r="E12" s="28">
        <f t="shared" si="0"/>
        <v>82</v>
      </c>
      <c r="F12" s="26">
        <v>39</v>
      </c>
      <c r="G12" s="28">
        <v>43</v>
      </c>
      <c r="H12" s="25">
        <f t="shared" si="1"/>
        <v>1</v>
      </c>
      <c r="I12" s="26">
        <v>0</v>
      </c>
      <c r="J12" s="27">
        <v>1</v>
      </c>
      <c r="K12" s="25">
        <f t="shared" si="8"/>
        <v>0</v>
      </c>
      <c r="L12" s="26">
        <v>0</v>
      </c>
      <c r="M12" s="27">
        <v>0</v>
      </c>
      <c r="N12" s="28">
        <f t="shared" si="2"/>
        <v>0</v>
      </c>
      <c r="O12" s="26">
        <v>0</v>
      </c>
      <c r="P12" s="28">
        <v>0</v>
      </c>
      <c r="Q12" s="25">
        <f t="shared" si="3"/>
        <v>0</v>
      </c>
      <c r="R12" s="26">
        <v>0</v>
      </c>
      <c r="S12" s="27">
        <v>0</v>
      </c>
      <c r="T12" s="25">
        <f t="shared" si="4"/>
        <v>0</v>
      </c>
      <c r="U12" s="26">
        <v>0</v>
      </c>
      <c r="V12" s="27">
        <v>0</v>
      </c>
      <c r="W12" s="25">
        <f t="shared" si="5"/>
        <v>0</v>
      </c>
      <c r="X12" s="26">
        <v>0</v>
      </c>
      <c r="Y12" s="27">
        <v>0</v>
      </c>
      <c r="Z12" s="25">
        <f t="shared" si="9"/>
        <v>1</v>
      </c>
      <c r="AA12" s="26">
        <v>0</v>
      </c>
      <c r="AB12" s="27">
        <v>1</v>
      </c>
      <c r="AC12" s="25">
        <f t="shared" si="6"/>
        <v>0</v>
      </c>
      <c r="AD12" s="26">
        <v>0</v>
      </c>
      <c r="AE12" s="27">
        <v>0</v>
      </c>
      <c r="AF12" s="25">
        <f t="shared" si="7"/>
        <v>0</v>
      </c>
      <c r="AG12" s="26">
        <v>0</v>
      </c>
      <c r="AH12" s="27">
        <v>0</v>
      </c>
      <c r="AJ12" s="21"/>
    </row>
    <row r="13" spans="1:36" s="3" customFormat="1" ht="18.75" customHeight="1">
      <c r="A13" s="35" t="s">
        <v>38</v>
      </c>
      <c r="B13" s="30">
        <f>SUM(B14:B16)</f>
        <v>381</v>
      </c>
      <c r="C13" s="31">
        <f>SUM(C14:C16)</f>
        <v>218</v>
      </c>
      <c r="D13" s="32">
        <f>SUM(D14:D16)</f>
        <v>163</v>
      </c>
      <c r="E13" s="33">
        <f t="shared" si="0"/>
        <v>361</v>
      </c>
      <c r="F13" s="31">
        <f>SUM(F14:F16)</f>
        <v>209</v>
      </c>
      <c r="G13" s="33">
        <f>SUM(G14:G16)</f>
        <v>152</v>
      </c>
      <c r="H13" s="34">
        <f t="shared" si="1"/>
        <v>11</v>
      </c>
      <c r="I13" s="31">
        <f>SUM(I14:I16)</f>
        <v>5</v>
      </c>
      <c r="J13" s="32">
        <f>SUM(J14:J16)</f>
        <v>6</v>
      </c>
      <c r="K13" s="30">
        <f t="shared" si="8"/>
        <v>6</v>
      </c>
      <c r="L13" s="31">
        <f>SUM(L14:L16)</f>
        <v>3</v>
      </c>
      <c r="M13" s="32">
        <f>SUM(M14:M16)</f>
        <v>3</v>
      </c>
      <c r="N13" s="33">
        <f t="shared" si="2"/>
        <v>0</v>
      </c>
      <c r="O13" s="31">
        <f>SUM(O14:O16)</f>
        <v>0</v>
      </c>
      <c r="P13" s="33">
        <f>SUM(P14:P16)</f>
        <v>0</v>
      </c>
      <c r="Q13" s="30">
        <f t="shared" si="3"/>
        <v>0</v>
      </c>
      <c r="R13" s="31">
        <f>SUM(R14:R16)</f>
        <v>0</v>
      </c>
      <c r="S13" s="32">
        <f>SUM(S14:S16)</f>
        <v>0</v>
      </c>
      <c r="T13" s="30">
        <f t="shared" si="4"/>
        <v>0</v>
      </c>
      <c r="U13" s="31">
        <f>SUM(U14:U16)</f>
        <v>0</v>
      </c>
      <c r="V13" s="32">
        <f>SUM(V14:V16)</f>
        <v>0</v>
      </c>
      <c r="W13" s="30">
        <f t="shared" si="5"/>
        <v>0</v>
      </c>
      <c r="X13" s="31">
        <f>SUM(X14:X16)</f>
        <v>0</v>
      </c>
      <c r="Y13" s="32">
        <f>SUM(Y14:Y16)</f>
        <v>0</v>
      </c>
      <c r="Z13" s="30">
        <f t="shared" si="9"/>
        <v>1</v>
      </c>
      <c r="AA13" s="31">
        <f>SUM(AA14:AA16)</f>
        <v>0</v>
      </c>
      <c r="AB13" s="32">
        <f>SUM(AB14:AB16)</f>
        <v>1</v>
      </c>
      <c r="AC13" s="30">
        <f t="shared" si="6"/>
        <v>2</v>
      </c>
      <c r="AD13" s="31">
        <f>SUM(AD14:AD16)</f>
        <v>1</v>
      </c>
      <c r="AE13" s="32">
        <f>SUM(AE14:AE16)</f>
        <v>1</v>
      </c>
      <c r="AF13" s="30">
        <f t="shared" si="7"/>
        <v>0</v>
      </c>
      <c r="AG13" s="31">
        <f>SUM(AG14:AG16)</f>
        <v>0</v>
      </c>
      <c r="AH13" s="32">
        <f>SUM(AH14:AH16)</f>
        <v>0</v>
      </c>
      <c r="AJ13" s="21"/>
    </row>
    <row r="14" spans="1:36" s="22" customFormat="1" ht="18.75" customHeight="1">
      <c r="A14" s="24" t="s">
        <v>34</v>
      </c>
      <c r="B14" s="25">
        <f>+C14+D14</f>
        <v>73</v>
      </c>
      <c r="C14" s="26">
        <f aca="true" t="shared" si="10" ref="C14:D16">+F14+I14+L14+O14+R14+U14+X14+AA14+AD14+AG14</f>
        <v>51</v>
      </c>
      <c r="D14" s="27">
        <f t="shared" si="10"/>
        <v>22</v>
      </c>
      <c r="E14" s="28">
        <f t="shared" si="0"/>
        <v>67</v>
      </c>
      <c r="F14" s="26">
        <v>47</v>
      </c>
      <c r="G14" s="28">
        <v>20</v>
      </c>
      <c r="H14" s="25">
        <f t="shared" si="1"/>
        <v>3</v>
      </c>
      <c r="I14" s="26">
        <v>2</v>
      </c>
      <c r="J14" s="27">
        <v>1</v>
      </c>
      <c r="K14" s="25">
        <f t="shared" si="8"/>
        <v>2</v>
      </c>
      <c r="L14" s="26">
        <v>1</v>
      </c>
      <c r="M14" s="27">
        <v>1</v>
      </c>
      <c r="N14" s="28">
        <f t="shared" si="2"/>
        <v>0</v>
      </c>
      <c r="O14" s="26">
        <v>0</v>
      </c>
      <c r="P14" s="28">
        <v>0</v>
      </c>
      <c r="Q14" s="25">
        <f t="shared" si="3"/>
        <v>0</v>
      </c>
      <c r="R14" s="26">
        <v>0</v>
      </c>
      <c r="S14" s="27">
        <v>0</v>
      </c>
      <c r="T14" s="25">
        <f t="shared" si="4"/>
        <v>0</v>
      </c>
      <c r="U14" s="26">
        <v>0</v>
      </c>
      <c r="V14" s="27">
        <v>0</v>
      </c>
      <c r="W14" s="25">
        <f t="shared" si="5"/>
        <v>0</v>
      </c>
      <c r="X14" s="26">
        <v>0</v>
      </c>
      <c r="Y14" s="27">
        <v>0</v>
      </c>
      <c r="Z14" s="25">
        <f t="shared" si="9"/>
        <v>0</v>
      </c>
      <c r="AA14" s="26">
        <v>0</v>
      </c>
      <c r="AB14" s="27">
        <v>0</v>
      </c>
      <c r="AC14" s="25">
        <f t="shared" si="6"/>
        <v>1</v>
      </c>
      <c r="AD14" s="26">
        <v>1</v>
      </c>
      <c r="AE14" s="27">
        <v>0</v>
      </c>
      <c r="AF14" s="25">
        <f t="shared" si="7"/>
        <v>0</v>
      </c>
      <c r="AG14" s="26">
        <v>0</v>
      </c>
      <c r="AH14" s="27">
        <v>0</v>
      </c>
      <c r="AJ14" s="21"/>
    </row>
    <row r="15" spans="1:36" s="22" customFormat="1" ht="18.75" customHeight="1">
      <c r="A15" s="24" t="s">
        <v>41</v>
      </c>
      <c r="B15" s="25">
        <f>+C15+D15</f>
        <v>45</v>
      </c>
      <c r="C15" s="26">
        <f t="shared" si="10"/>
        <v>26</v>
      </c>
      <c r="D15" s="27">
        <f t="shared" si="10"/>
        <v>19</v>
      </c>
      <c r="E15" s="28">
        <f t="shared" si="0"/>
        <v>45</v>
      </c>
      <c r="F15" s="26">
        <v>26</v>
      </c>
      <c r="G15" s="28">
        <v>19</v>
      </c>
      <c r="H15" s="25">
        <f t="shared" si="1"/>
        <v>0</v>
      </c>
      <c r="I15" s="26">
        <v>0</v>
      </c>
      <c r="J15" s="27">
        <v>0</v>
      </c>
      <c r="K15" s="25">
        <f t="shared" si="8"/>
        <v>0</v>
      </c>
      <c r="L15" s="26">
        <v>0</v>
      </c>
      <c r="M15" s="27">
        <v>0</v>
      </c>
      <c r="N15" s="28">
        <f t="shared" si="2"/>
        <v>0</v>
      </c>
      <c r="O15" s="26">
        <v>0</v>
      </c>
      <c r="P15" s="28">
        <v>0</v>
      </c>
      <c r="Q15" s="25">
        <f t="shared" si="3"/>
        <v>0</v>
      </c>
      <c r="R15" s="26">
        <v>0</v>
      </c>
      <c r="S15" s="27">
        <v>0</v>
      </c>
      <c r="T15" s="25">
        <f t="shared" si="4"/>
        <v>0</v>
      </c>
      <c r="U15" s="26">
        <v>0</v>
      </c>
      <c r="V15" s="27">
        <v>0</v>
      </c>
      <c r="W15" s="25">
        <f t="shared" si="5"/>
        <v>0</v>
      </c>
      <c r="X15" s="26">
        <v>0</v>
      </c>
      <c r="Y15" s="27">
        <v>0</v>
      </c>
      <c r="Z15" s="25">
        <f t="shared" si="9"/>
        <v>0</v>
      </c>
      <c r="AA15" s="26">
        <v>0</v>
      </c>
      <c r="AB15" s="27">
        <v>0</v>
      </c>
      <c r="AC15" s="25">
        <f t="shared" si="6"/>
        <v>0</v>
      </c>
      <c r="AD15" s="26">
        <v>0</v>
      </c>
      <c r="AE15" s="27">
        <v>0</v>
      </c>
      <c r="AF15" s="25">
        <f t="shared" si="7"/>
        <v>0</v>
      </c>
      <c r="AG15" s="26">
        <v>0</v>
      </c>
      <c r="AH15" s="27">
        <v>0</v>
      </c>
      <c r="AJ15" s="21"/>
    </row>
    <row r="16" spans="1:34" s="22" customFormat="1" ht="18.75" customHeight="1">
      <c r="A16" s="24" t="s">
        <v>43</v>
      </c>
      <c r="B16" s="25">
        <f>+C16+D16</f>
        <v>263</v>
      </c>
      <c r="C16" s="26">
        <f t="shared" si="10"/>
        <v>141</v>
      </c>
      <c r="D16" s="27">
        <f t="shared" si="10"/>
        <v>122</v>
      </c>
      <c r="E16" s="28">
        <f t="shared" si="0"/>
        <v>249</v>
      </c>
      <c r="F16" s="26">
        <v>136</v>
      </c>
      <c r="G16" s="28">
        <v>113</v>
      </c>
      <c r="H16" s="25">
        <f t="shared" si="1"/>
        <v>8</v>
      </c>
      <c r="I16" s="26">
        <v>3</v>
      </c>
      <c r="J16" s="27">
        <v>5</v>
      </c>
      <c r="K16" s="25">
        <f t="shared" si="8"/>
        <v>4</v>
      </c>
      <c r="L16" s="26">
        <v>2</v>
      </c>
      <c r="M16" s="27">
        <v>2</v>
      </c>
      <c r="N16" s="28">
        <f t="shared" si="2"/>
        <v>0</v>
      </c>
      <c r="O16" s="26">
        <v>0</v>
      </c>
      <c r="P16" s="28">
        <v>0</v>
      </c>
      <c r="Q16" s="25">
        <f t="shared" si="3"/>
        <v>0</v>
      </c>
      <c r="R16" s="26">
        <v>0</v>
      </c>
      <c r="S16" s="27">
        <v>0</v>
      </c>
      <c r="T16" s="25">
        <f t="shared" si="4"/>
        <v>0</v>
      </c>
      <c r="U16" s="26">
        <v>0</v>
      </c>
      <c r="V16" s="27">
        <v>0</v>
      </c>
      <c r="W16" s="25">
        <f t="shared" si="5"/>
        <v>0</v>
      </c>
      <c r="X16" s="26">
        <v>0</v>
      </c>
      <c r="Y16" s="27">
        <v>0</v>
      </c>
      <c r="Z16" s="25">
        <f t="shared" si="9"/>
        <v>1</v>
      </c>
      <c r="AA16" s="26">
        <v>0</v>
      </c>
      <c r="AB16" s="27">
        <v>1</v>
      </c>
      <c r="AC16" s="25">
        <f t="shared" si="6"/>
        <v>1</v>
      </c>
      <c r="AD16" s="26">
        <v>0</v>
      </c>
      <c r="AE16" s="27">
        <v>1</v>
      </c>
      <c r="AF16" s="25">
        <f t="shared" si="7"/>
        <v>0</v>
      </c>
      <c r="AG16" s="26">
        <v>0</v>
      </c>
      <c r="AH16" s="27">
        <v>0</v>
      </c>
    </row>
    <row r="17" spans="1:34" s="3" customFormat="1" ht="18.75" customHeight="1">
      <c r="A17" s="35" t="s">
        <v>45</v>
      </c>
      <c r="B17" s="30">
        <f>+B18</f>
        <v>53</v>
      </c>
      <c r="C17" s="31">
        <f>+C18</f>
        <v>42</v>
      </c>
      <c r="D17" s="32">
        <f>+D18</f>
        <v>11</v>
      </c>
      <c r="E17" s="33">
        <f t="shared" si="0"/>
        <v>52</v>
      </c>
      <c r="F17" s="31">
        <f>+F18</f>
        <v>42</v>
      </c>
      <c r="G17" s="33">
        <f>+G18</f>
        <v>10</v>
      </c>
      <c r="H17" s="34">
        <f t="shared" si="1"/>
        <v>1</v>
      </c>
      <c r="I17" s="31">
        <f>+I18</f>
        <v>0</v>
      </c>
      <c r="J17" s="32">
        <f>+J18</f>
        <v>1</v>
      </c>
      <c r="K17" s="30">
        <f t="shared" si="8"/>
        <v>0</v>
      </c>
      <c r="L17" s="31">
        <f>+L18</f>
        <v>0</v>
      </c>
      <c r="M17" s="32">
        <f>+M18</f>
        <v>0</v>
      </c>
      <c r="N17" s="33">
        <f t="shared" si="2"/>
        <v>0</v>
      </c>
      <c r="O17" s="31">
        <f>+O18</f>
        <v>0</v>
      </c>
      <c r="P17" s="33">
        <f>+P18</f>
        <v>0</v>
      </c>
      <c r="Q17" s="30">
        <f t="shared" si="3"/>
        <v>0</v>
      </c>
      <c r="R17" s="31">
        <f>+R18</f>
        <v>0</v>
      </c>
      <c r="S17" s="32">
        <f>+S18</f>
        <v>0</v>
      </c>
      <c r="T17" s="30">
        <f t="shared" si="4"/>
        <v>0</v>
      </c>
      <c r="U17" s="31">
        <f>+U18</f>
        <v>0</v>
      </c>
      <c r="V17" s="32">
        <f>+V18</f>
        <v>0</v>
      </c>
      <c r="W17" s="30">
        <f t="shared" si="5"/>
        <v>0</v>
      </c>
      <c r="X17" s="31">
        <f>+X18</f>
        <v>0</v>
      </c>
      <c r="Y17" s="32">
        <f>+Y18</f>
        <v>0</v>
      </c>
      <c r="Z17" s="30">
        <f t="shared" si="9"/>
        <v>0</v>
      </c>
      <c r="AA17" s="31">
        <f>+AA18</f>
        <v>0</v>
      </c>
      <c r="AB17" s="32">
        <f>+AB18</f>
        <v>0</v>
      </c>
      <c r="AC17" s="30">
        <f t="shared" si="6"/>
        <v>0</v>
      </c>
      <c r="AD17" s="31">
        <f>+AD18</f>
        <v>0</v>
      </c>
      <c r="AE17" s="32">
        <f>+AE18</f>
        <v>0</v>
      </c>
      <c r="AF17" s="30">
        <f t="shared" si="7"/>
        <v>0</v>
      </c>
      <c r="AG17" s="31">
        <f>+AG18</f>
        <v>0</v>
      </c>
      <c r="AH17" s="32">
        <f>+AH18</f>
        <v>0</v>
      </c>
    </row>
    <row r="18" spans="1:34" s="22" customFormat="1" ht="18.75" customHeight="1">
      <c r="A18" s="24" t="s">
        <v>39</v>
      </c>
      <c r="B18" s="25">
        <f>+C18+D18</f>
        <v>53</v>
      </c>
      <c r="C18" s="26">
        <f>+F18+I18+L18+O18+R18+U18+X18+AA18+AD18+AG18</f>
        <v>42</v>
      </c>
      <c r="D18" s="27">
        <f>+G18+J18+M18+P18+S18+V18+Y18+AB18+AE18+AH18</f>
        <v>11</v>
      </c>
      <c r="E18" s="28">
        <f t="shared" si="0"/>
        <v>52</v>
      </c>
      <c r="F18" s="26">
        <v>42</v>
      </c>
      <c r="G18" s="28">
        <v>10</v>
      </c>
      <c r="H18" s="25">
        <f t="shared" si="1"/>
        <v>1</v>
      </c>
      <c r="I18" s="26">
        <v>0</v>
      </c>
      <c r="J18" s="27">
        <v>1</v>
      </c>
      <c r="K18" s="25">
        <f t="shared" si="8"/>
        <v>0</v>
      </c>
      <c r="L18" s="26">
        <v>0</v>
      </c>
      <c r="M18" s="27">
        <v>0</v>
      </c>
      <c r="N18" s="28">
        <f t="shared" si="2"/>
        <v>0</v>
      </c>
      <c r="O18" s="26">
        <v>0</v>
      </c>
      <c r="P18" s="28">
        <v>0</v>
      </c>
      <c r="Q18" s="25">
        <f t="shared" si="3"/>
        <v>0</v>
      </c>
      <c r="R18" s="26">
        <v>0</v>
      </c>
      <c r="S18" s="27">
        <v>0</v>
      </c>
      <c r="T18" s="25">
        <f t="shared" si="4"/>
        <v>0</v>
      </c>
      <c r="U18" s="26">
        <v>0</v>
      </c>
      <c r="V18" s="27">
        <v>0</v>
      </c>
      <c r="W18" s="25">
        <f t="shared" si="5"/>
        <v>0</v>
      </c>
      <c r="X18" s="26">
        <v>0</v>
      </c>
      <c r="Y18" s="27">
        <v>0</v>
      </c>
      <c r="Z18" s="25">
        <f t="shared" si="9"/>
        <v>0</v>
      </c>
      <c r="AA18" s="26">
        <v>0</v>
      </c>
      <c r="AB18" s="27">
        <v>0</v>
      </c>
      <c r="AC18" s="25">
        <f t="shared" si="6"/>
        <v>0</v>
      </c>
      <c r="AD18" s="26">
        <v>0</v>
      </c>
      <c r="AE18" s="27">
        <v>0</v>
      </c>
      <c r="AF18" s="25">
        <f t="shared" si="7"/>
        <v>0</v>
      </c>
      <c r="AG18" s="26">
        <v>0</v>
      </c>
      <c r="AH18" s="27">
        <v>0</v>
      </c>
    </row>
    <row r="19" spans="1:34" s="3" customFormat="1" ht="18.75" customHeight="1">
      <c r="A19" s="35" t="s">
        <v>46</v>
      </c>
      <c r="B19" s="30">
        <f>+B20</f>
        <v>440</v>
      </c>
      <c r="C19" s="31">
        <f>+C20</f>
        <v>192</v>
      </c>
      <c r="D19" s="32">
        <f>+D20</f>
        <v>248</v>
      </c>
      <c r="E19" s="33">
        <f t="shared" si="0"/>
        <v>420</v>
      </c>
      <c r="F19" s="31">
        <f>+F20</f>
        <v>187</v>
      </c>
      <c r="G19" s="33">
        <f>+G20</f>
        <v>233</v>
      </c>
      <c r="H19" s="34">
        <f t="shared" si="1"/>
        <v>10</v>
      </c>
      <c r="I19" s="31">
        <f>+I20</f>
        <v>3</v>
      </c>
      <c r="J19" s="32">
        <f>+J20</f>
        <v>7</v>
      </c>
      <c r="K19" s="30">
        <f t="shared" si="8"/>
        <v>9</v>
      </c>
      <c r="L19" s="31">
        <f>+L20</f>
        <v>2</v>
      </c>
      <c r="M19" s="32">
        <f>+M20</f>
        <v>7</v>
      </c>
      <c r="N19" s="33">
        <f t="shared" si="2"/>
        <v>0</v>
      </c>
      <c r="O19" s="31">
        <f>+O20</f>
        <v>0</v>
      </c>
      <c r="P19" s="33">
        <f>+P20</f>
        <v>0</v>
      </c>
      <c r="Q19" s="30">
        <f t="shared" si="3"/>
        <v>0</v>
      </c>
      <c r="R19" s="31">
        <f>+R20</f>
        <v>0</v>
      </c>
      <c r="S19" s="32">
        <f>+S20</f>
        <v>0</v>
      </c>
      <c r="T19" s="30">
        <f t="shared" si="4"/>
        <v>0</v>
      </c>
      <c r="U19" s="31">
        <f>+U20</f>
        <v>0</v>
      </c>
      <c r="V19" s="32">
        <f>+V20</f>
        <v>0</v>
      </c>
      <c r="W19" s="30">
        <f t="shared" si="5"/>
        <v>0</v>
      </c>
      <c r="X19" s="31">
        <f>+X20</f>
        <v>0</v>
      </c>
      <c r="Y19" s="32">
        <f>+Y20</f>
        <v>0</v>
      </c>
      <c r="Z19" s="30">
        <f t="shared" si="9"/>
        <v>1</v>
      </c>
      <c r="AA19" s="31">
        <f>+AA20</f>
        <v>0</v>
      </c>
      <c r="AB19" s="32">
        <f>+AB20</f>
        <v>1</v>
      </c>
      <c r="AC19" s="30">
        <f t="shared" si="6"/>
        <v>0</v>
      </c>
      <c r="AD19" s="31">
        <f>+AD20</f>
        <v>0</v>
      </c>
      <c r="AE19" s="32">
        <f>+AE20</f>
        <v>0</v>
      </c>
      <c r="AF19" s="30">
        <f t="shared" si="7"/>
        <v>0</v>
      </c>
      <c r="AG19" s="31">
        <f>+AG20</f>
        <v>0</v>
      </c>
      <c r="AH19" s="32">
        <f>+AH20</f>
        <v>0</v>
      </c>
    </row>
    <row r="20" spans="1:34" s="22" customFormat="1" ht="18.75" customHeight="1">
      <c r="A20" s="24" t="s">
        <v>40</v>
      </c>
      <c r="B20" s="25">
        <f>+C20+D20</f>
        <v>440</v>
      </c>
      <c r="C20" s="26">
        <f>+F20+I20+L20+O20+R20+U20+X20+AA20+AD20+AG20</f>
        <v>192</v>
      </c>
      <c r="D20" s="27">
        <f>+G20+J20+M20+P20+S20+V20+Y20+AB20+AE20+AH20</f>
        <v>248</v>
      </c>
      <c r="E20" s="28">
        <f t="shared" si="0"/>
        <v>420</v>
      </c>
      <c r="F20" s="26">
        <v>187</v>
      </c>
      <c r="G20" s="28">
        <v>233</v>
      </c>
      <c r="H20" s="25">
        <f t="shared" si="1"/>
        <v>10</v>
      </c>
      <c r="I20" s="26">
        <v>3</v>
      </c>
      <c r="J20" s="27">
        <v>7</v>
      </c>
      <c r="K20" s="25">
        <f t="shared" si="8"/>
        <v>9</v>
      </c>
      <c r="L20" s="26">
        <v>2</v>
      </c>
      <c r="M20" s="27">
        <v>7</v>
      </c>
      <c r="N20" s="28">
        <f t="shared" si="2"/>
        <v>0</v>
      </c>
      <c r="O20" s="26">
        <v>0</v>
      </c>
      <c r="P20" s="28">
        <v>0</v>
      </c>
      <c r="Q20" s="25">
        <f t="shared" si="3"/>
        <v>0</v>
      </c>
      <c r="R20" s="26">
        <v>0</v>
      </c>
      <c r="S20" s="27">
        <v>0</v>
      </c>
      <c r="T20" s="25">
        <f t="shared" si="4"/>
        <v>0</v>
      </c>
      <c r="U20" s="26">
        <v>0</v>
      </c>
      <c r="V20" s="27">
        <v>0</v>
      </c>
      <c r="W20" s="25">
        <f t="shared" si="5"/>
        <v>0</v>
      </c>
      <c r="X20" s="26">
        <v>0</v>
      </c>
      <c r="Y20" s="27">
        <v>0</v>
      </c>
      <c r="Z20" s="25">
        <f t="shared" si="9"/>
        <v>1</v>
      </c>
      <c r="AA20" s="26">
        <v>0</v>
      </c>
      <c r="AB20" s="27">
        <v>1</v>
      </c>
      <c r="AC20" s="25">
        <f t="shared" si="6"/>
        <v>0</v>
      </c>
      <c r="AD20" s="26">
        <v>0</v>
      </c>
      <c r="AE20" s="27">
        <v>0</v>
      </c>
      <c r="AF20" s="25">
        <f t="shared" si="7"/>
        <v>0</v>
      </c>
      <c r="AG20" s="26">
        <v>0</v>
      </c>
      <c r="AH20" s="27">
        <v>0</v>
      </c>
    </row>
    <row r="21" spans="1:34" s="3" customFormat="1" ht="18.75" customHeight="1">
      <c r="A21" s="35" t="s">
        <v>47</v>
      </c>
      <c r="B21" s="30">
        <f>+B22</f>
        <v>20</v>
      </c>
      <c r="C21" s="31">
        <f>+C22</f>
        <v>12</v>
      </c>
      <c r="D21" s="32">
        <f>+D22</f>
        <v>8</v>
      </c>
      <c r="E21" s="33">
        <f t="shared" si="0"/>
        <v>20</v>
      </c>
      <c r="F21" s="31">
        <f>+F22</f>
        <v>12</v>
      </c>
      <c r="G21" s="33">
        <f>+G22</f>
        <v>8</v>
      </c>
      <c r="H21" s="34">
        <f t="shared" si="1"/>
        <v>0</v>
      </c>
      <c r="I21" s="31">
        <f>+I22</f>
        <v>0</v>
      </c>
      <c r="J21" s="32">
        <f>+J22</f>
        <v>0</v>
      </c>
      <c r="K21" s="30">
        <f t="shared" si="8"/>
        <v>0</v>
      </c>
      <c r="L21" s="31">
        <f>+L22</f>
        <v>0</v>
      </c>
      <c r="M21" s="32">
        <f>+M22</f>
        <v>0</v>
      </c>
      <c r="N21" s="33">
        <f t="shared" si="2"/>
        <v>0</v>
      </c>
      <c r="O21" s="31">
        <f>+O22</f>
        <v>0</v>
      </c>
      <c r="P21" s="33">
        <f>+P22</f>
        <v>0</v>
      </c>
      <c r="Q21" s="30">
        <f t="shared" si="3"/>
        <v>0</v>
      </c>
      <c r="R21" s="31">
        <f>+R22</f>
        <v>0</v>
      </c>
      <c r="S21" s="32">
        <f>+S22</f>
        <v>0</v>
      </c>
      <c r="T21" s="30">
        <f t="shared" si="4"/>
        <v>0</v>
      </c>
      <c r="U21" s="31">
        <f>+U22</f>
        <v>0</v>
      </c>
      <c r="V21" s="32">
        <f>+V22</f>
        <v>0</v>
      </c>
      <c r="W21" s="30">
        <f t="shared" si="5"/>
        <v>0</v>
      </c>
      <c r="X21" s="31">
        <f>+X22</f>
        <v>0</v>
      </c>
      <c r="Y21" s="32">
        <f>+Y22</f>
        <v>0</v>
      </c>
      <c r="Z21" s="30">
        <f t="shared" si="9"/>
        <v>0</v>
      </c>
      <c r="AA21" s="31">
        <f>+AA22</f>
        <v>0</v>
      </c>
      <c r="AB21" s="32">
        <v>0</v>
      </c>
      <c r="AC21" s="30">
        <f t="shared" si="6"/>
        <v>0</v>
      </c>
      <c r="AD21" s="31">
        <f>+AD22</f>
        <v>0</v>
      </c>
      <c r="AE21" s="32">
        <f>+AE22</f>
        <v>0</v>
      </c>
      <c r="AF21" s="30">
        <f t="shared" si="7"/>
        <v>0</v>
      </c>
      <c r="AG21" s="31">
        <f>+AG22</f>
        <v>0</v>
      </c>
      <c r="AH21" s="32">
        <f>+AH22</f>
        <v>0</v>
      </c>
    </row>
    <row r="22" spans="1:34" s="22" customFormat="1" ht="18.75" customHeight="1">
      <c r="A22" s="24" t="s">
        <v>42</v>
      </c>
      <c r="B22" s="25">
        <f>+C22+D22</f>
        <v>20</v>
      </c>
      <c r="C22" s="26">
        <f>+F22+I22+L22+O22+R22+U22+X22+AA22+AD22+AG22</f>
        <v>12</v>
      </c>
      <c r="D22" s="27">
        <f>+G22+J22+M22+P22+S22+V22+Y22+AB22+AE22+AH22</f>
        <v>8</v>
      </c>
      <c r="E22" s="28">
        <f t="shared" si="0"/>
        <v>20</v>
      </c>
      <c r="F22" s="26">
        <v>12</v>
      </c>
      <c r="G22" s="28">
        <v>8</v>
      </c>
      <c r="H22" s="25">
        <f t="shared" si="1"/>
        <v>0</v>
      </c>
      <c r="I22" s="26">
        <v>0</v>
      </c>
      <c r="J22" s="27">
        <v>0</v>
      </c>
      <c r="K22" s="25">
        <f t="shared" si="8"/>
        <v>0</v>
      </c>
      <c r="L22" s="26">
        <v>0</v>
      </c>
      <c r="M22" s="27">
        <v>0</v>
      </c>
      <c r="N22" s="28">
        <f t="shared" si="2"/>
        <v>0</v>
      </c>
      <c r="O22" s="26">
        <v>0</v>
      </c>
      <c r="P22" s="28">
        <v>0</v>
      </c>
      <c r="Q22" s="25">
        <f t="shared" si="3"/>
        <v>0</v>
      </c>
      <c r="R22" s="26">
        <v>0</v>
      </c>
      <c r="S22" s="27">
        <v>0</v>
      </c>
      <c r="T22" s="25">
        <f t="shared" si="4"/>
        <v>0</v>
      </c>
      <c r="U22" s="26">
        <v>0</v>
      </c>
      <c r="V22" s="27">
        <v>0</v>
      </c>
      <c r="W22" s="25">
        <f t="shared" si="5"/>
        <v>0</v>
      </c>
      <c r="X22" s="26">
        <v>0</v>
      </c>
      <c r="Y22" s="27">
        <v>0</v>
      </c>
      <c r="Z22" s="25">
        <f t="shared" si="9"/>
        <v>0</v>
      </c>
      <c r="AA22" s="26">
        <v>0</v>
      </c>
      <c r="AB22" s="27">
        <v>0</v>
      </c>
      <c r="AC22" s="25">
        <f t="shared" si="6"/>
        <v>0</v>
      </c>
      <c r="AD22" s="26">
        <v>0</v>
      </c>
      <c r="AE22" s="27">
        <v>0</v>
      </c>
      <c r="AF22" s="25">
        <f t="shared" si="7"/>
        <v>0</v>
      </c>
      <c r="AG22" s="26">
        <v>0</v>
      </c>
      <c r="AH22" s="27">
        <v>0</v>
      </c>
    </row>
    <row r="23" spans="1:34" s="3" customFormat="1" ht="18.75" customHeight="1">
      <c r="A23" s="35" t="s">
        <v>44</v>
      </c>
      <c r="B23" s="30">
        <f>+B24</f>
        <v>285</v>
      </c>
      <c r="C23" s="31">
        <f>+C24</f>
        <v>165</v>
      </c>
      <c r="D23" s="32">
        <f>+D24</f>
        <v>120</v>
      </c>
      <c r="E23" s="33">
        <f t="shared" si="0"/>
        <v>281</v>
      </c>
      <c r="F23" s="31">
        <f>+F24</f>
        <v>165</v>
      </c>
      <c r="G23" s="33">
        <f>+G24</f>
        <v>116</v>
      </c>
      <c r="H23" s="34">
        <f t="shared" si="1"/>
        <v>3</v>
      </c>
      <c r="I23" s="31">
        <f>+I24</f>
        <v>0</v>
      </c>
      <c r="J23" s="32">
        <f>+J24</f>
        <v>3</v>
      </c>
      <c r="K23" s="30">
        <f t="shared" si="8"/>
        <v>1</v>
      </c>
      <c r="L23" s="31">
        <f>+L24</f>
        <v>0</v>
      </c>
      <c r="M23" s="32">
        <f>+M24</f>
        <v>1</v>
      </c>
      <c r="N23" s="33">
        <f t="shared" si="2"/>
        <v>0</v>
      </c>
      <c r="O23" s="31">
        <f>+O24</f>
        <v>0</v>
      </c>
      <c r="P23" s="33">
        <f>+P24</f>
        <v>0</v>
      </c>
      <c r="Q23" s="30">
        <f t="shared" si="3"/>
        <v>0</v>
      </c>
      <c r="R23" s="31">
        <f>+R24</f>
        <v>0</v>
      </c>
      <c r="S23" s="32">
        <f>+S24</f>
        <v>0</v>
      </c>
      <c r="T23" s="30">
        <f t="shared" si="4"/>
        <v>0</v>
      </c>
      <c r="U23" s="31">
        <f>+U24</f>
        <v>0</v>
      </c>
      <c r="V23" s="32">
        <f>+V24</f>
        <v>0</v>
      </c>
      <c r="W23" s="30">
        <f t="shared" si="5"/>
        <v>0</v>
      </c>
      <c r="X23" s="31">
        <f>+X24</f>
        <v>0</v>
      </c>
      <c r="Y23" s="32">
        <f>+Y24</f>
        <v>0</v>
      </c>
      <c r="Z23" s="30">
        <f t="shared" si="9"/>
        <v>0</v>
      </c>
      <c r="AA23" s="31">
        <f>+AA24</f>
        <v>0</v>
      </c>
      <c r="AB23" s="32">
        <f>+AB24</f>
        <v>0</v>
      </c>
      <c r="AC23" s="30">
        <f t="shared" si="6"/>
        <v>0</v>
      </c>
      <c r="AD23" s="31">
        <f>+AD24</f>
        <v>0</v>
      </c>
      <c r="AE23" s="32">
        <f>+AE24</f>
        <v>0</v>
      </c>
      <c r="AF23" s="30">
        <f t="shared" si="7"/>
        <v>0</v>
      </c>
      <c r="AG23" s="31">
        <f>+AG24</f>
        <v>0</v>
      </c>
      <c r="AH23" s="32">
        <f>+AH24</f>
        <v>0</v>
      </c>
    </row>
    <row r="24" spans="1:34" s="22" customFormat="1" ht="18.75" customHeight="1">
      <c r="A24" s="24" t="s">
        <v>44</v>
      </c>
      <c r="B24" s="25">
        <f>+C24+D24</f>
        <v>285</v>
      </c>
      <c r="C24" s="26">
        <f>+F24+I24+L24+O24+R24+U24+X24+AA24+AD24+AG24</f>
        <v>165</v>
      </c>
      <c r="D24" s="27">
        <f>+G24+J24+M24+P24+S24+V24+Y24+AB24+AE24+AH24</f>
        <v>120</v>
      </c>
      <c r="E24" s="28">
        <f t="shared" si="0"/>
        <v>281</v>
      </c>
      <c r="F24" s="26">
        <v>165</v>
      </c>
      <c r="G24" s="28">
        <v>116</v>
      </c>
      <c r="H24" s="25">
        <f t="shared" si="1"/>
        <v>3</v>
      </c>
      <c r="I24" s="26">
        <v>0</v>
      </c>
      <c r="J24" s="27">
        <v>3</v>
      </c>
      <c r="K24" s="25">
        <f t="shared" si="8"/>
        <v>1</v>
      </c>
      <c r="L24" s="26">
        <v>0</v>
      </c>
      <c r="M24" s="27">
        <v>1</v>
      </c>
      <c r="N24" s="28">
        <f t="shared" si="2"/>
        <v>0</v>
      </c>
      <c r="O24" s="26">
        <v>0</v>
      </c>
      <c r="P24" s="28">
        <v>0</v>
      </c>
      <c r="Q24" s="25">
        <f t="shared" si="3"/>
        <v>0</v>
      </c>
      <c r="R24" s="26">
        <v>0</v>
      </c>
      <c r="S24" s="27">
        <v>0</v>
      </c>
      <c r="T24" s="25">
        <f t="shared" si="4"/>
        <v>0</v>
      </c>
      <c r="U24" s="26">
        <v>0</v>
      </c>
      <c r="V24" s="27">
        <v>0</v>
      </c>
      <c r="W24" s="25">
        <f t="shared" si="5"/>
        <v>0</v>
      </c>
      <c r="X24" s="26">
        <v>0</v>
      </c>
      <c r="Y24" s="27">
        <v>0</v>
      </c>
      <c r="Z24" s="25">
        <f t="shared" si="9"/>
        <v>0</v>
      </c>
      <c r="AA24" s="26">
        <v>0</v>
      </c>
      <c r="AB24" s="27">
        <v>0</v>
      </c>
      <c r="AC24" s="25">
        <f t="shared" si="6"/>
        <v>0</v>
      </c>
      <c r="AD24" s="26">
        <v>0</v>
      </c>
      <c r="AE24" s="27">
        <v>0</v>
      </c>
      <c r="AF24" s="25">
        <f t="shared" si="7"/>
        <v>0</v>
      </c>
      <c r="AG24" s="26">
        <v>0</v>
      </c>
      <c r="AH24" s="27">
        <v>0</v>
      </c>
    </row>
    <row r="25" spans="1:34" s="22" customFormat="1" ht="18.75" customHeight="1" thickBot="1">
      <c r="A25" s="36"/>
      <c r="B25" s="37"/>
      <c r="C25" s="38"/>
      <c r="D25" s="39"/>
      <c r="E25" s="40"/>
      <c r="F25" s="38"/>
      <c r="G25" s="40"/>
      <c r="H25" s="37"/>
      <c r="I25" s="38"/>
      <c r="J25" s="39"/>
      <c r="K25" s="37"/>
      <c r="L25" s="38"/>
      <c r="M25" s="39"/>
      <c r="N25" s="40"/>
      <c r="O25" s="38"/>
      <c r="P25" s="40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  <c r="AF25" s="37"/>
      <c r="AG25" s="38"/>
      <c r="AH25" s="39"/>
    </row>
    <row r="26" spans="1:34" s="3" customFormat="1" ht="18.75" customHeight="1" thickBot="1">
      <c r="A26" s="9" t="s">
        <v>3</v>
      </c>
      <c r="B26" s="41">
        <f>+C26+D26</f>
        <v>2045</v>
      </c>
      <c r="C26" s="10">
        <f>+C6+C8+C11+C13+C17+C19+C21+C23</f>
        <v>1081</v>
      </c>
      <c r="D26" s="42">
        <f>+D6+D8+D11+D13+D17+D19+D21+D23</f>
        <v>964</v>
      </c>
      <c r="E26" s="43">
        <f>+F26+G26</f>
        <v>1959</v>
      </c>
      <c r="F26" s="44">
        <f>+F6+F8+F11+F13+F17+F19+F21+F23</f>
        <v>1050</v>
      </c>
      <c r="G26" s="45">
        <f>+G6+G8+G11+G13+G17+G19+G21+G23</f>
        <v>909</v>
      </c>
      <c r="H26" s="41">
        <f>+I26+J26</f>
        <v>48</v>
      </c>
      <c r="I26" s="10">
        <f>+I6+I8+I11+I13+I17+I19+I21+I23</f>
        <v>14</v>
      </c>
      <c r="J26" s="42">
        <f>+J6+J8+J11+J13+J17+J19+J21+J23</f>
        <v>34</v>
      </c>
      <c r="K26" s="41">
        <f>+L26+M26</f>
        <v>23</v>
      </c>
      <c r="L26" s="10">
        <f>+L6+L8+L11+L13+L17+L19+L21+L23</f>
        <v>10</v>
      </c>
      <c r="M26" s="42">
        <f>+M6+M8+M11+M13+M17+M19+M21+M23</f>
        <v>13</v>
      </c>
      <c r="N26" s="41">
        <f>+O26+P26</f>
        <v>1</v>
      </c>
      <c r="O26" s="10">
        <f>+O6+O8+O11+O13+O17+O19+O21+O23</f>
        <v>1</v>
      </c>
      <c r="P26" s="42">
        <f>+P6+P8+P11+P13+P17+P19+P21+P23</f>
        <v>0</v>
      </c>
      <c r="Q26" s="41">
        <f>+R26+S26</f>
        <v>0</v>
      </c>
      <c r="R26" s="10">
        <f>+R6+R8+R11+R13+R17+R19+R21+R23</f>
        <v>0</v>
      </c>
      <c r="S26" s="42">
        <f>+S6+S8+S11+S13+S17+S19+S21+S23</f>
        <v>0</v>
      </c>
      <c r="T26" s="41">
        <f>+U26+V26</f>
        <v>0</v>
      </c>
      <c r="U26" s="10">
        <f>+U6+U8+U11+U13+U17+U19+U21+U23</f>
        <v>0</v>
      </c>
      <c r="V26" s="42">
        <f>+V6+V8+V11+V13+V17+V19+V21+V23</f>
        <v>0</v>
      </c>
      <c r="W26" s="41">
        <f>+X26+Y26</f>
        <v>0</v>
      </c>
      <c r="X26" s="10">
        <f>+X6+X8+X11+X13+X17+X19+X21+X23</f>
        <v>0</v>
      </c>
      <c r="Y26" s="42">
        <f>+Y6+Y8+Y11+Y13+Y17+Y19+Y21+Y23</f>
        <v>0</v>
      </c>
      <c r="Z26" s="41">
        <f>+AA26+AB26</f>
        <v>11</v>
      </c>
      <c r="AA26" s="10">
        <f>+AA6+AA8+AA11+AA13+AA17+AA19+AA21+AA23</f>
        <v>5</v>
      </c>
      <c r="AB26" s="42">
        <f>+AB6+AB8+AB11+AB13+AB17+AB19+AB21+AB23</f>
        <v>6</v>
      </c>
      <c r="AC26" s="41">
        <f>+AD26+AE26</f>
        <v>2</v>
      </c>
      <c r="AD26" s="10">
        <f>+AD6+AD8+AD11+AD13+AD17+AD19+AD21+AD23</f>
        <v>1</v>
      </c>
      <c r="AE26" s="42">
        <f>+AE6+AE8+AE11+AE13+AE17+AE19+AE21+AE23</f>
        <v>1</v>
      </c>
      <c r="AF26" s="41">
        <f>+AG26+AH26</f>
        <v>1</v>
      </c>
      <c r="AG26" s="10">
        <f>+AG6+AG8+AG11+AG13+AG17+AG19+AG21+AG23</f>
        <v>0</v>
      </c>
      <c r="AH26" s="42">
        <f>+AH6+AH8+AH11+AH13+AH17+AH19+AH21+AH23</f>
        <v>1</v>
      </c>
    </row>
    <row r="27" spans="1:34" s="22" customFormat="1" ht="11.25">
      <c r="A27" s="21" t="s">
        <v>48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22" customFormat="1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s="22" customFormat="1" ht="15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1" ht="15">
      <c r="A30" s="46"/>
      <c r="B30" s="46"/>
      <c r="C30" s="46"/>
      <c r="D30" s="46"/>
      <c r="E30" s="46"/>
      <c r="F30" s="47"/>
      <c r="G30" s="47"/>
      <c r="H30" s="21"/>
      <c r="I30" s="21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15">
      <c r="A31" s="46"/>
      <c r="B31" s="46"/>
      <c r="C31" s="46"/>
      <c r="D31" s="46"/>
      <c r="E31" s="46"/>
      <c r="F31" s="46"/>
      <c r="G31" s="46"/>
      <c r="H31" s="21"/>
      <c r="I31" s="21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15">
      <c r="A32" s="46"/>
      <c r="B32" s="46"/>
      <c r="C32" s="46"/>
      <c r="D32" s="46"/>
      <c r="E32" s="46"/>
      <c r="F32" s="46"/>
      <c r="G32" s="46"/>
      <c r="H32" s="21"/>
      <c r="I32" s="21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1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</sheetData>
  <sheetProtection/>
  <mergeCells count="24">
    <mergeCell ref="A28:AH28"/>
    <mergeCell ref="A29:AH29"/>
    <mergeCell ref="AC3:AE3"/>
    <mergeCell ref="AF3:AH3"/>
    <mergeCell ref="B4:D4"/>
    <mergeCell ref="E4:G4"/>
    <mergeCell ref="H4:J4"/>
    <mergeCell ref="K4:M4"/>
    <mergeCell ref="Z4:AB4"/>
    <mergeCell ref="A1:AH1"/>
    <mergeCell ref="A2:AH2"/>
    <mergeCell ref="B3:D3"/>
    <mergeCell ref="E3:G3"/>
    <mergeCell ref="H3:J3"/>
    <mergeCell ref="K3:M3"/>
    <mergeCell ref="AC4:AE4"/>
    <mergeCell ref="AF4:AH4"/>
    <mergeCell ref="N3:P3"/>
    <mergeCell ref="Q3:S3"/>
    <mergeCell ref="T3:V3"/>
    <mergeCell ref="W3:Y3"/>
    <mergeCell ref="Q4:S4"/>
    <mergeCell ref="T4:V4"/>
    <mergeCell ref="W4:Y4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S32" sqref="S32"/>
    </sheetView>
  </sheetViews>
  <sheetFormatPr defaultColWidth="11.421875" defaultRowHeight="15"/>
  <cols>
    <col min="1" max="1" width="18.00390625" style="0" customWidth="1"/>
    <col min="2" max="31" width="4.8515625" style="0" customWidth="1"/>
    <col min="32" max="34" width="4.8515625" style="46" customWidth="1"/>
    <col min="36" max="36" width="18.00390625" style="0" customWidth="1"/>
  </cols>
  <sheetData>
    <row r="1" spans="1:34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6.5" thickBot="1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s="3" customFormat="1" ht="18.75" customHeight="1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  <c r="K3" s="60" t="s">
        <v>6</v>
      </c>
      <c r="L3" s="61"/>
      <c r="M3" s="62"/>
      <c r="N3" s="60" t="s">
        <v>7</v>
      </c>
      <c r="O3" s="61"/>
      <c r="P3" s="62"/>
      <c r="Q3" s="60" t="s">
        <v>8</v>
      </c>
      <c r="R3" s="61"/>
      <c r="S3" s="62"/>
      <c r="T3" s="60" t="s">
        <v>9</v>
      </c>
      <c r="U3" s="61"/>
      <c r="V3" s="62"/>
      <c r="W3" s="60" t="s">
        <v>10</v>
      </c>
      <c r="X3" s="61"/>
      <c r="Y3" s="62"/>
      <c r="Z3" s="2" t="s">
        <v>11</v>
      </c>
      <c r="AA3" s="2"/>
      <c r="AB3" s="2"/>
      <c r="AC3" s="60" t="s">
        <v>7</v>
      </c>
      <c r="AD3" s="61"/>
      <c r="AE3" s="62"/>
      <c r="AF3" s="60" t="s">
        <v>7</v>
      </c>
      <c r="AG3" s="61"/>
      <c r="AH3" s="62"/>
    </row>
    <row r="4" spans="1:38" s="3" customFormat="1" ht="18.75" customHeight="1" thickBot="1">
      <c r="A4" s="4" t="s">
        <v>12</v>
      </c>
      <c r="B4" s="63" t="s">
        <v>13</v>
      </c>
      <c r="C4" s="64"/>
      <c r="D4" s="65"/>
      <c r="E4" s="63" t="s">
        <v>14</v>
      </c>
      <c r="F4" s="64"/>
      <c r="G4" s="65"/>
      <c r="H4" s="63" t="s">
        <v>15</v>
      </c>
      <c r="I4" s="64"/>
      <c r="J4" s="65"/>
      <c r="K4" s="63" t="s">
        <v>16</v>
      </c>
      <c r="L4" s="64"/>
      <c r="M4" s="65"/>
      <c r="N4" s="8" t="s">
        <v>17</v>
      </c>
      <c r="O4" s="8"/>
      <c r="P4" s="8"/>
      <c r="Q4" s="63" t="s">
        <v>18</v>
      </c>
      <c r="R4" s="64"/>
      <c r="S4" s="65"/>
      <c r="T4" s="63" t="s">
        <v>55</v>
      </c>
      <c r="U4" s="64"/>
      <c r="V4" s="65"/>
      <c r="W4" s="63" t="s">
        <v>20</v>
      </c>
      <c r="X4" s="64"/>
      <c r="Y4" s="65"/>
      <c r="Z4" s="63" t="s">
        <v>21</v>
      </c>
      <c r="AA4" s="64"/>
      <c r="AB4" s="65"/>
      <c r="AC4" s="63" t="s">
        <v>22</v>
      </c>
      <c r="AD4" s="64"/>
      <c r="AE4" s="65"/>
      <c r="AF4" s="63" t="s">
        <v>56</v>
      </c>
      <c r="AG4" s="64"/>
      <c r="AH4" s="65"/>
      <c r="AK4" s="22"/>
      <c r="AL4" s="22"/>
    </row>
    <row r="5" spans="1:36" s="3" customFormat="1" ht="18.75" customHeight="1" thickBot="1">
      <c r="A5" s="9"/>
      <c r="B5" s="5" t="s">
        <v>23</v>
      </c>
      <c r="C5" s="10" t="s">
        <v>24</v>
      </c>
      <c r="D5" s="7" t="s">
        <v>25</v>
      </c>
      <c r="E5" s="6" t="s">
        <v>23</v>
      </c>
      <c r="F5" s="10" t="s">
        <v>24</v>
      </c>
      <c r="G5" s="6" t="s">
        <v>25</v>
      </c>
      <c r="H5" s="5" t="s">
        <v>23</v>
      </c>
      <c r="I5" s="10" t="s">
        <v>24</v>
      </c>
      <c r="J5" s="7" t="s">
        <v>25</v>
      </c>
      <c r="K5" s="5" t="s">
        <v>23</v>
      </c>
      <c r="L5" s="10" t="s">
        <v>24</v>
      </c>
      <c r="M5" s="7" t="s">
        <v>25</v>
      </c>
      <c r="N5" s="6" t="s">
        <v>23</v>
      </c>
      <c r="O5" s="10" t="s">
        <v>24</v>
      </c>
      <c r="P5" s="6" t="s">
        <v>25</v>
      </c>
      <c r="Q5" s="5" t="s">
        <v>23</v>
      </c>
      <c r="R5" s="10" t="s">
        <v>24</v>
      </c>
      <c r="S5" s="7" t="s">
        <v>25</v>
      </c>
      <c r="T5" s="6" t="s">
        <v>23</v>
      </c>
      <c r="U5" s="10" t="s">
        <v>24</v>
      </c>
      <c r="V5" s="6" t="s">
        <v>25</v>
      </c>
      <c r="W5" s="5" t="s">
        <v>23</v>
      </c>
      <c r="X5" s="10" t="s">
        <v>24</v>
      </c>
      <c r="Y5" s="7" t="s">
        <v>25</v>
      </c>
      <c r="Z5" s="6" t="s">
        <v>23</v>
      </c>
      <c r="AA5" s="10" t="s">
        <v>24</v>
      </c>
      <c r="AB5" s="6" t="s">
        <v>25</v>
      </c>
      <c r="AC5" s="5" t="s">
        <v>23</v>
      </c>
      <c r="AD5" s="10" t="s">
        <v>24</v>
      </c>
      <c r="AE5" s="7" t="s">
        <v>26</v>
      </c>
      <c r="AF5" s="5" t="s">
        <v>23</v>
      </c>
      <c r="AG5" s="10" t="s">
        <v>24</v>
      </c>
      <c r="AH5" s="7" t="s">
        <v>26</v>
      </c>
      <c r="AJ5" s="21"/>
    </row>
    <row r="6" spans="1:36" s="20" customFormat="1" ht="18.75" customHeight="1">
      <c r="A6" s="13" t="s">
        <v>29</v>
      </c>
      <c r="B6" s="14">
        <f>+B7</f>
        <v>247</v>
      </c>
      <c r="C6" s="15">
        <f>+C7</f>
        <v>169</v>
      </c>
      <c r="D6" s="16">
        <f>+D7</f>
        <v>78</v>
      </c>
      <c r="E6" s="17">
        <f aca="true" t="shared" si="0" ref="E6:E24">SUM(F6:G6)</f>
        <v>241</v>
      </c>
      <c r="F6" s="15">
        <f>+F7</f>
        <v>164</v>
      </c>
      <c r="G6" s="18">
        <f>+G7</f>
        <v>77</v>
      </c>
      <c r="H6" s="19">
        <f aca="true" t="shared" si="1" ref="H6:H24">SUM(I6+J6)</f>
        <v>2</v>
      </c>
      <c r="I6" s="15">
        <f>+I7</f>
        <v>1</v>
      </c>
      <c r="J6" s="16">
        <f>+J7</f>
        <v>1</v>
      </c>
      <c r="K6" s="14">
        <f>SUM(L6+M6)</f>
        <v>4</v>
      </c>
      <c r="L6" s="15">
        <f>+L7</f>
        <v>4</v>
      </c>
      <c r="M6" s="16">
        <f>+M7</f>
        <v>0</v>
      </c>
      <c r="N6" s="18">
        <f aca="true" t="shared" si="2" ref="N6:N24">+O6+P6</f>
        <v>0</v>
      </c>
      <c r="O6" s="15">
        <f>+O7</f>
        <v>0</v>
      </c>
      <c r="P6" s="18">
        <f>+P7</f>
        <v>0</v>
      </c>
      <c r="Q6" s="14">
        <f aca="true" t="shared" si="3" ref="Q6:Q24">+R6+S6</f>
        <v>0</v>
      </c>
      <c r="R6" s="15">
        <f>+R7</f>
        <v>0</v>
      </c>
      <c r="S6" s="16">
        <f>+S7</f>
        <v>0</v>
      </c>
      <c r="T6" s="14">
        <f aca="true" t="shared" si="4" ref="T6:T24">+U6+V6</f>
        <v>0</v>
      </c>
      <c r="U6" s="15">
        <f>+U7</f>
        <v>0</v>
      </c>
      <c r="V6" s="16">
        <f>+V7</f>
        <v>0</v>
      </c>
      <c r="W6" s="14">
        <f aca="true" t="shared" si="5" ref="W6:W24">+X6+Y6</f>
        <v>0</v>
      </c>
      <c r="X6" s="15">
        <f>+X7</f>
        <v>0</v>
      </c>
      <c r="Y6" s="16">
        <f>+Y7</f>
        <v>0</v>
      </c>
      <c r="Z6" s="14">
        <f>+AA6+AB6</f>
        <v>0</v>
      </c>
      <c r="AA6" s="15">
        <f>+AA7</f>
        <v>0</v>
      </c>
      <c r="AB6" s="16">
        <f>+AB7</f>
        <v>0</v>
      </c>
      <c r="AC6" s="14">
        <f aca="true" t="shared" si="6" ref="AC6:AC24">+AD6+AE6</f>
        <v>0</v>
      </c>
      <c r="AD6" s="15">
        <f>+AD7</f>
        <v>0</v>
      </c>
      <c r="AE6" s="16">
        <f>+AE7</f>
        <v>0</v>
      </c>
      <c r="AF6" s="14">
        <f aca="true" t="shared" si="7" ref="AF6:AF24">+AG6+AH6</f>
        <v>0</v>
      </c>
      <c r="AG6" s="15">
        <f>+AG7</f>
        <v>0</v>
      </c>
      <c r="AH6" s="16">
        <f>+AH7</f>
        <v>0</v>
      </c>
      <c r="AJ6" s="21"/>
    </row>
    <row r="7" spans="1:36" s="22" customFormat="1" ht="18.75" customHeight="1">
      <c r="A7" s="24" t="s">
        <v>29</v>
      </c>
      <c r="B7" s="25">
        <f>SUM(C7:D7)</f>
        <v>247</v>
      </c>
      <c r="C7" s="26">
        <f>+F7+I7+L7+O7+R7+U7+X7+AA7+AD7+AG7</f>
        <v>169</v>
      </c>
      <c r="D7" s="27">
        <f>+G7+J7+M7+P7+S7+V7+Y7+AB7+AE7+AH7</f>
        <v>78</v>
      </c>
      <c r="E7" s="28">
        <f t="shared" si="0"/>
        <v>241</v>
      </c>
      <c r="F7" s="26">
        <v>164</v>
      </c>
      <c r="G7" s="28">
        <v>77</v>
      </c>
      <c r="H7" s="25">
        <f t="shared" si="1"/>
        <v>2</v>
      </c>
      <c r="I7" s="26">
        <v>1</v>
      </c>
      <c r="J7" s="27">
        <v>1</v>
      </c>
      <c r="K7" s="25">
        <f aca="true" t="shared" si="8" ref="K7:K24">+L7+M7</f>
        <v>4</v>
      </c>
      <c r="L7" s="26">
        <v>4</v>
      </c>
      <c r="M7" s="27">
        <v>0</v>
      </c>
      <c r="N7" s="28">
        <f t="shared" si="2"/>
        <v>0</v>
      </c>
      <c r="O7" s="26">
        <v>0</v>
      </c>
      <c r="P7" s="28">
        <v>0</v>
      </c>
      <c r="Q7" s="25">
        <f t="shared" si="3"/>
        <v>0</v>
      </c>
      <c r="R7" s="26">
        <v>0</v>
      </c>
      <c r="S7" s="27">
        <v>0</v>
      </c>
      <c r="T7" s="25">
        <f t="shared" si="4"/>
        <v>0</v>
      </c>
      <c r="U7" s="26">
        <v>0</v>
      </c>
      <c r="V7" s="27">
        <v>0</v>
      </c>
      <c r="W7" s="25">
        <f t="shared" si="5"/>
        <v>0</v>
      </c>
      <c r="X7" s="26">
        <v>0</v>
      </c>
      <c r="Y7" s="27">
        <v>0</v>
      </c>
      <c r="Z7" s="25">
        <v>0</v>
      </c>
      <c r="AA7" s="26">
        <v>0</v>
      </c>
      <c r="AB7" s="27">
        <v>0</v>
      </c>
      <c r="AC7" s="25">
        <f t="shared" si="6"/>
        <v>0</v>
      </c>
      <c r="AD7" s="26">
        <v>0</v>
      </c>
      <c r="AE7" s="27">
        <v>0</v>
      </c>
      <c r="AF7" s="25">
        <f t="shared" si="7"/>
        <v>0</v>
      </c>
      <c r="AG7" s="26">
        <v>0</v>
      </c>
      <c r="AH7" s="27">
        <v>0</v>
      </c>
      <c r="AJ7" s="21"/>
    </row>
    <row r="8" spans="1:36" s="3" customFormat="1" ht="18.75" customHeight="1">
      <c r="A8" s="29" t="s">
        <v>31</v>
      </c>
      <c r="B8" s="30">
        <f>SUM(B9:B10)</f>
        <v>441</v>
      </c>
      <c r="C8" s="31">
        <f>SUM(C9:C10)</f>
        <v>206</v>
      </c>
      <c r="D8" s="32">
        <f>SUM(D9:D10)</f>
        <v>235</v>
      </c>
      <c r="E8" s="33">
        <f t="shared" si="0"/>
        <v>421</v>
      </c>
      <c r="F8" s="31">
        <f>SUM(F9:F10)</f>
        <v>201</v>
      </c>
      <c r="G8" s="33">
        <f>SUM(G9:G10)</f>
        <v>220</v>
      </c>
      <c r="H8" s="34">
        <f t="shared" si="1"/>
        <v>15</v>
      </c>
      <c r="I8" s="31">
        <f>SUM(I9:I10)</f>
        <v>3</v>
      </c>
      <c r="J8" s="32">
        <f>SUM(J9:J10)</f>
        <v>12</v>
      </c>
      <c r="K8" s="30">
        <f t="shared" si="8"/>
        <v>2</v>
      </c>
      <c r="L8" s="31">
        <f>SUM(L9:L10)</f>
        <v>0</v>
      </c>
      <c r="M8" s="32">
        <f>SUM(M9:M10)</f>
        <v>2</v>
      </c>
      <c r="N8" s="33">
        <f t="shared" si="2"/>
        <v>2</v>
      </c>
      <c r="O8" s="31">
        <f>SUM(O9:O10)</f>
        <v>1</v>
      </c>
      <c r="P8" s="33">
        <f>SUM(P9:P10)</f>
        <v>1</v>
      </c>
      <c r="Q8" s="30">
        <f t="shared" si="3"/>
        <v>0</v>
      </c>
      <c r="R8" s="31">
        <f>SUM(R9:R10)</f>
        <v>0</v>
      </c>
      <c r="S8" s="32">
        <f>SUM(S9:S10)</f>
        <v>0</v>
      </c>
      <c r="T8" s="30">
        <f t="shared" si="4"/>
        <v>0</v>
      </c>
      <c r="U8" s="31">
        <f>SUM(U9:U10)</f>
        <v>0</v>
      </c>
      <c r="V8" s="32">
        <f>SUM(V9:V10)</f>
        <v>0</v>
      </c>
      <c r="W8" s="30">
        <f t="shared" si="5"/>
        <v>0</v>
      </c>
      <c r="X8" s="31">
        <f>SUM(X9:X10)</f>
        <v>0</v>
      </c>
      <c r="Y8" s="32">
        <f>SUM(Y9:Y10)</f>
        <v>0</v>
      </c>
      <c r="Z8" s="30">
        <f aca="true" t="shared" si="9" ref="Z8:Z24">+AA8+AB8</f>
        <v>1</v>
      </c>
      <c r="AA8" s="31">
        <f>SUM(AA9:AA10)</f>
        <v>1</v>
      </c>
      <c r="AB8" s="32">
        <f>SUM(AB9:AB10)</f>
        <v>0</v>
      </c>
      <c r="AC8" s="30">
        <f t="shared" si="6"/>
        <v>0</v>
      </c>
      <c r="AD8" s="31">
        <f>SUM(AD9:AD10)</f>
        <v>0</v>
      </c>
      <c r="AE8" s="32">
        <f>SUM(AE9:AE10)</f>
        <v>0</v>
      </c>
      <c r="AF8" s="30">
        <f t="shared" si="7"/>
        <v>0</v>
      </c>
      <c r="AG8" s="31">
        <f>SUM(AG9:AG10)</f>
        <v>0</v>
      </c>
      <c r="AH8" s="32">
        <f>SUM(AH9:AH10)</f>
        <v>0</v>
      </c>
      <c r="AJ8" s="21"/>
    </row>
    <row r="9" spans="1:36" s="22" customFormat="1" ht="18.75" customHeight="1">
      <c r="A9" s="24" t="s">
        <v>30</v>
      </c>
      <c r="B9" s="25">
        <f>+C9+D9</f>
        <v>187</v>
      </c>
      <c r="C9" s="26">
        <f>+F9+I9+L9+O9+R9+U9+X9+AA9+AD9+AG9</f>
        <v>81</v>
      </c>
      <c r="D9" s="27">
        <f>+G9+J9+M9+P9+S9+V9+Y9+AB9+AE9+AH9</f>
        <v>106</v>
      </c>
      <c r="E9" s="28">
        <f t="shared" si="0"/>
        <v>178</v>
      </c>
      <c r="F9" s="26">
        <v>81</v>
      </c>
      <c r="G9" s="28">
        <v>97</v>
      </c>
      <c r="H9" s="25">
        <f t="shared" si="1"/>
        <v>7</v>
      </c>
      <c r="I9" s="26">
        <v>0</v>
      </c>
      <c r="J9" s="27">
        <v>7</v>
      </c>
      <c r="K9" s="25">
        <f t="shared" si="8"/>
        <v>1</v>
      </c>
      <c r="L9" s="26">
        <v>0</v>
      </c>
      <c r="M9" s="27">
        <v>1</v>
      </c>
      <c r="N9" s="28">
        <f t="shared" si="2"/>
        <v>1</v>
      </c>
      <c r="O9" s="26">
        <v>0</v>
      </c>
      <c r="P9" s="28">
        <v>1</v>
      </c>
      <c r="Q9" s="25">
        <f t="shared" si="3"/>
        <v>0</v>
      </c>
      <c r="R9" s="26">
        <v>0</v>
      </c>
      <c r="S9" s="27">
        <v>0</v>
      </c>
      <c r="T9" s="25">
        <f t="shared" si="4"/>
        <v>0</v>
      </c>
      <c r="U9" s="26">
        <v>0</v>
      </c>
      <c r="V9" s="27">
        <v>0</v>
      </c>
      <c r="W9" s="25">
        <f t="shared" si="5"/>
        <v>0</v>
      </c>
      <c r="X9" s="26">
        <v>0</v>
      </c>
      <c r="Y9" s="27">
        <v>0</v>
      </c>
      <c r="Z9" s="25">
        <f t="shared" si="9"/>
        <v>0</v>
      </c>
      <c r="AA9" s="26">
        <v>0</v>
      </c>
      <c r="AB9" s="27">
        <v>0</v>
      </c>
      <c r="AC9" s="25">
        <f t="shared" si="6"/>
        <v>0</v>
      </c>
      <c r="AD9" s="26">
        <v>0</v>
      </c>
      <c r="AE9" s="27">
        <v>0</v>
      </c>
      <c r="AF9" s="25">
        <f t="shared" si="7"/>
        <v>0</v>
      </c>
      <c r="AG9" s="26">
        <v>0</v>
      </c>
      <c r="AH9" s="27">
        <v>0</v>
      </c>
      <c r="AJ9" s="21"/>
    </row>
    <row r="10" spans="1:36" s="22" customFormat="1" ht="18.75" customHeight="1">
      <c r="A10" s="24" t="s">
        <v>32</v>
      </c>
      <c r="B10" s="25">
        <f>+C10+D10</f>
        <v>254</v>
      </c>
      <c r="C10" s="26">
        <f>+F10+I10+L10+O10+R10+U10+X10+AA10+AD10+AG10</f>
        <v>125</v>
      </c>
      <c r="D10" s="27">
        <f>+G10+J10+M10+P10+S10+V10+Y10+AB10+AE10+AH10</f>
        <v>129</v>
      </c>
      <c r="E10" s="28">
        <f t="shared" si="0"/>
        <v>243</v>
      </c>
      <c r="F10" s="26">
        <v>120</v>
      </c>
      <c r="G10" s="28">
        <v>123</v>
      </c>
      <c r="H10" s="25">
        <f t="shared" si="1"/>
        <v>8</v>
      </c>
      <c r="I10" s="26">
        <v>3</v>
      </c>
      <c r="J10" s="27">
        <v>5</v>
      </c>
      <c r="K10" s="25">
        <f t="shared" si="8"/>
        <v>1</v>
      </c>
      <c r="L10" s="26">
        <v>0</v>
      </c>
      <c r="M10" s="27">
        <v>1</v>
      </c>
      <c r="N10" s="28">
        <f t="shared" si="2"/>
        <v>1</v>
      </c>
      <c r="O10" s="26">
        <v>1</v>
      </c>
      <c r="P10" s="28">
        <v>0</v>
      </c>
      <c r="Q10" s="25">
        <f t="shared" si="3"/>
        <v>0</v>
      </c>
      <c r="R10" s="26">
        <v>0</v>
      </c>
      <c r="S10" s="27">
        <v>0</v>
      </c>
      <c r="T10" s="25">
        <f t="shared" si="4"/>
        <v>0</v>
      </c>
      <c r="U10" s="26">
        <v>0</v>
      </c>
      <c r="V10" s="27">
        <v>0</v>
      </c>
      <c r="W10" s="25">
        <f t="shared" si="5"/>
        <v>0</v>
      </c>
      <c r="X10" s="26">
        <v>0</v>
      </c>
      <c r="Y10" s="27">
        <v>0</v>
      </c>
      <c r="Z10" s="25">
        <f t="shared" si="9"/>
        <v>1</v>
      </c>
      <c r="AA10" s="26">
        <v>1</v>
      </c>
      <c r="AB10" s="27">
        <v>0</v>
      </c>
      <c r="AC10" s="25">
        <f t="shared" si="6"/>
        <v>0</v>
      </c>
      <c r="AD10" s="26">
        <v>0</v>
      </c>
      <c r="AE10" s="27">
        <v>0</v>
      </c>
      <c r="AF10" s="25">
        <f t="shared" si="7"/>
        <v>0</v>
      </c>
      <c r="AG10" s="26">
        <v>0</v>
      </c>
      <c r="AH10" s="27">
        <v>0</v>
      </c>
      <c r="AJ10" s="21"/>
    </row>
    <row r="11" spans="1:36" s="3" customFormat="1" ht="18.75" customHeight="1">
      <c r="A11" s="35" t="s">
        <v>35</v>
      </c>
      <c r="B11" s="30">
        <f>+B12</f>
        <v>82</v>
      </c>
      <c r="C11" s="31">
        <f>+C12</f>
        <v>41</v>
      </c>
      <c r="D11" s="32">
        <f>+D12</f>
        <v>41</v>
      </c>
      <c r="E11" s="33">
        <f t="shared" si="0"/>
        <v>80</v>
      </c>
      <c r="F11" s="31">
        <f>+F12</f>
        <v>40</v>
      </c>
      <c r="G11" s="33">
        <f>+G12</f>
        <v>40</v>
      </c>
      <c r="H11" s="34">
        <f t="shared" si="1"/>
        <v>2</v>
      </c>
      <c r="I11" s="31">
        <f>+I12</f>
        <v>1</v>
      </c>
      <c r="J11" s="32">
        <f>+J12</f>
        <v>1</v>
      </c>
      <c r="K11" s="30">
        <f t="shared" si="8"/>
        <v>0</v>
      </c>
      <c r="L11" s="31">
        <f>+L12</f>
        <v>0</v>
      </c>
      <c r="M11" s="32">
        <f>SUM(M12)</f>
        <v>0</v>
      </c>
      <c r="N11" s="33">
        <f t="shared" si="2"/>
        <v>0</v>
      </c>
      <c r="O11" s="31">
        <f>+O12</f>
        <v>0</v>
      </c>
      <c r="P11" s="33">
        <f>+P12</f>
        <v>0</v>
      </c>
      <c r="Q11" s="30">
        <f t="shared" si="3"/>
        <v>0</v>
      </c>
      <c r="R11" s="31">
        <f>+R12</f>
        <v>0</v>
      </c>
      <c r="S11" s="32">
        <f>+S12</f>
        <v>0</v>
      </c>
      <c r="T11" s="30">
        <f t="shared" si="4"/>
        <v>0</v>
      </c>
      <c r="U11" s="31">
        <f>+U12</f>
        <v>0</v>
      </c>
      <c r="V11" s="32">
        <f>+V12</f>
        <v>0</v>
      </c>
      <c r="W11" s="30">
        <f t="shared" si="5"/>
        <v>0</v>
      </c>
      <c r="X11" s="31">
        <f>+X12</f>
        <v>0</v>
      </c>
      <c r="Y11" s="32">
        <f>+Y12</f>
        <v>0</v>
      </c>
      <c r="Z11" s="30">
        <f t="shared" si="9"/>
        <v>0</v>
      </c>
      <c r="AA11" s="31">
        <f>+AA12</f>
        <v>0</v>
      </c>
      <c r="AB11" s="32">
        <f>+AB12</f>
        <v>0</v>
      </c>
      <c r="AC11" s="30">
        <f t="shared" si="6"/>
        <v>0</v>
      </c>
      <c r="AD11" s="31">
        <f>+AD12</f>
        <v>0</v>
      </c>
      <c r="AE11" s="32">
        <f>+AE12</f>
        <v>0</v>
      </c>
      <c r="AF11" s="30">
        <f t="shared" si="7"/>
        <v>0</v>
      </c>
      <c r="AG11" s="31">
        <f>+AG12</f>
        <v>0</v>
      </c>
      <c r="AH11" s="32">
        <f>+AH12</f>
        <v>0</v>
      </c>
      <c r="AJ11" s="21"/>
    </row>
    <row r="12" spans="1:36" s="22" customFormat="1" ht="18.75" customHeight="1">
      <c r="A12" s="24" t="s">
        <v>33</v>
      </c>
      <c r="B12" s="25">
        <f>+C12+D12</f>
        <v>82</v>
      </c>
      <c r="C12" s="26">
        <f>+F12+I12+L12+O12+R12+U12+X12+AA12+AD12+AG12</f>
        <v>41</v>
      </c>
      <c r="D12" s="27">
        <f>+G12+J12+M12+P12+S12+V12+Y12+AB12+AE12+AH12</f>
        <v>41</v>
      </c>
      <c r="E12" s="28">
        <f t="shared" si="0"/>
        <v>80</v>
      </c>
      <c r="F12" s="26">
        <v>40</v>
      </c>
      <c r="G12" s="28">
        <v>40</v>
      </c>
      <c r="H12" s="25">
        <f t="shared" si="1"/>
        <v>2</v>
      </c>
      <c r="I12" s="26">
        <v>1</v>
      </c>
      <c r="J12" s="27">
        <v>1</v>
      </c>
      <c r="K12" s="25">
        <f t="shared" si="8"/>
        <v>0</v>
      </c>
      <c r="L12" s="26">
        <v>0</v>
      </c>
      <c r="M12" s="27">
        <v>0</v>
      </c>
      <c r="N12" s="28">
        <f t="shared" si="2"/>
        <v>0</v>
      </c>
      <c r="O12" s="26">
        <v>0</v>
      </c>
      <c r="P12" s="28">
        <v>0</v>
      </c>
      <c r="Q12" s="25">
        <f t="shared" si="3"/>
        <v>0</v>
      </c>
      <c r="R12" s="26">
        <v>0</v>
      </c>
      <c r="S12" s="27">
        <v>0</v>
      </c>
      <c r="T12" s="25">
        <f t="shared" si="4"/>
        <v>0</v>
      </c>
      <c r="U12" s="26">
        <v>0</v>
      </c>
      <c r="V12" s="27">
        <v>0</v>
      </c>
      <c r="W12" s="25">
        <f t="shared" si="5"/>
        <v>0</v>
      </c>
      <c r="X12" s="26">
        <v>0</v>
      </c>
      <c r="Y12" s="27">
        <v>0</v>
      </c>
      <c r="Z12" s="25">
        <f t="shared" si="9"/>
        <v>0</v>
      </c>
      <c r="AA12" s="26">
        <v>0</v>
      </c>
      <c r="AB12" s="27">
        <v>0</v>
      </c>
      <c r="AC12" s="25">
        <f t="shared" si="6"/>
        <v>0</v>
      </c>
      <c r="AD12" s="26">
        <v>0</v>
      </c>
      <c r="AE12" s="27">
        <v>0</v>
      </c>
      <c r="AF12" s="25">
        <f t="shared" si="7"/>
        <v>0</v>
      </c>
      <c r="AG12" s="26">
        <v>0</v>
      </c>
      <c r="AH12" s="27">
        <v>0</v>
      </c>
      <c r="AJ12" s="21"/>
    </row>
    <row r="13" spans="1:36" s="3" customFormat="1" ht="18.75" customHeight="1">
      <c r="A13" s="35" t="s">
        <v>38</v>
      </c>
      <c r="B13" s="30">
        <f>SUM(B14:B16)</f>
        <v>380</v>
      </c>
      <c r="C13" s="31">
        <f>SUM(C14:C16)</f>
        <v>207</v>
      </c>
      <c r="D13" s="32">
        <f>SUM(D14:D16)</f>
        <v>173</v>
      </c>
      <c r="E13" s="33">
        <f t="shared" si="0"/>
        <v>365</v>
      </c>
      <c r="F13" s="31">
        <f>SUM(F14:F16)</f>
        <v>202</v>
      </c>
      <c r="G13" s="33">
        <f>SUM(G14:G16)</f>
        <v>163</v>
      </c>
      <c r="H13" s="34">
        <f t="shared" si="1"/>
        <v>11</v>
      </c>
      <c r="I13" s="31">
        <f>SUM(I14:I16)</f>
        <v>3</v>
      </c>
      <c r="J13" s="32">
        <f>SUM(J14:J16)</f>
        <v>8</v>
      </c>
      <c r="K13" s="30">
        <f t="shared" si="8"/>
        <v>4</v>
      </c>
      <c r="L13" s="31">
        <f>SUM(L14:L16)</f>
        <v>2</v>
      </c>
      <c r="M13" s="32">
        <f>SUM(M14:M16)</f>
        <v>2</v>
      </c>
      <c r="N13" s="33">
        <f t="shared" si="2"/>
        <v>0</v>
      </c>
      <c r="O13" s="31">
        <f>SUM(O14:O16)</f>
        <v>0</v>
      </c>
      <c r="P13" s="33">
        <f>SUM(P14:P16)</f>
        <v>0</v>
      </c>
      <c r="Q13" s="30">
        <f t="shared" si="3"/>
        <v>0</v>
      </c>
      <c r="R13" s="31">
        <f>SUM(R14:R16)</f>
        <v>0</v>
      </c>
      <c r="S13" s="32">
        <f>SUM(S14:S16)</f>
        <v>0</v>
      </c>
      <c r="T13" s="30">
        <f t="shared" si="4"/>
        <v>0</v>
      </c>
      <c r="U13" s="31">
        <f>SUM(U14:U16)</f>
        <v>0</v>
      </c>
      <c r="V13" s="32">
        <f>SUM(V14:V16)</f>
        <v>0</v>
      </c>
      <c r="W13" s="30">
        <f t="shared" si="5"/>
        <v>0</v>
      </c>
      <c r="X13" s="31">
        <f>SUM(X14:X16)</f>
        <v>0</v>
      </c>
      <c r="Y13" s="32">
        <f>SUM(Y14:Y16)</f>
        <v>0</v>
      </c>
      <c r="Z13" s="30">
        <f t="shared" si="9"/>
        <v>0</v>
      </c>
      <c r="AA13" s="31">
        <f>SUM(AA14:AA16)</f>
        <v>0</v>
      </c>
      <c r="AB13" s="32">
        <f>SUM(AB14:AB16)</f>
        <v>0</v>
      </c>
      <c r="AC13" s="30">
        <f t="shared" si="6"/>
        <v>0</v>
      </c>
      <c r="AD13" s="31">
        <f>SUM(AD14:AD16)</f>
        <v>0</v>
      </c>
      <c r="AE13" s="32">
        <f>SUM(AE14:AE16)</f>
        <v>0</v>
      </c>
      <c r="AF13" s="30">
        <f t="shared" si="7"/>
        <v>0</v>
      </c>
      <c r="AG13" s="31">
        <f>SUM(AG14:AG16)</f>
        <v>0</v>
      </c>
      <c r="AH13" s="32">
        <f>SUM(AH14:AH16)</f>
        <v>0</v>
      </c>
      <c r="AJ13" s="21"/>
    </row>
    <row r="14" spans="1:36" s="22" customFormat="1" ht="18.75" customHeight="1">
      <c r="A14" s="24" t="s">
        <v>34</v>
      </c>
      <c r="B14" s="25">
        <f>+C14+D14</f>
        <v>51</v>
      </c>
      <c r="C14" s="26">
        <f aca="true" t="shared" si="10" ref="C14:D16">+F14+I14+L14+O14+R14+U14+X14+AA14+AD14+AG14</f>
        <v>29</v>
      </c>
      <c r="D14" s="27">
        <f t="shared" si="10"/>
        <v>22</v>
      </c>
      <c r="E14" s="28">
        <f t="shared" si="0"/>
        <v>50</v>
      </c>
      <c r="F14" s="26">
        <v>28</v>
      </c>
      <c r="G14" s="28">
        <v>22</v>
      </c>
      <c r="H14" s="25">
        <f t="shared" si="1"/>
        <v>0</v>
      </c>
      <c r="I14" s="26">
        <v>0</v>
      </c>
      <c r="J14" s="27">
        <v>0</v>
      </c>
      <c r="K14" s="25">
        <f t="shared" si="8"/>
        <v>1</v>
      </c>
      <c r="L14" s="26">
        <v>1</v>
      </c>
      <c r="M14" s="27">
        <v>0</v>
      </c>
      <c r="N14" s="28">
        <f t="shared" si="2"/>
        <v>0</v>
      </c>
      <c r="O14" s="26">
        <v>0</v>
      </c>
      <c r="P14" s="28">
        <v>0</v>
      </c>
      <c r="Q14" s="25">
        <f t="shared" si="3"/>
        <v>0</v>
      </c>
      <c r="R14" s="26">
        <v>0</v>
      </c>
      <c r="S14" s="27">
        <v>0</v>
      </c>
      <c r="T14" s="25">
        <f t="shared" si="4"/>
        <v>0</v>
      </c>
      <c r="U14" s="26">
        <v>0</v>
      </c>
      <c r="V14" s="27">
        <v>0</v>
      </c>
      <c r="W14" s="25">
        <f t="shared" si="5"/>
        <v>0</v>
      </c>
      <c r="X14" s="26">
        <v>0</v>
      </c>
      <c r="Y14" s="27">
        <v>0</v>
      </c>
      <c r="Z14" s="25">
        <f t="shared" si="9"/>
        <v>0</v>
      </c>
      <c r="AA14" s="26">
        <v>0</v>
      </c>
      <c r="AB14" s="27">
        <v>0</v>
      </c>
      <c r="AC14" s="25">
        <f t="shared" si="6"/>
        <v>0</v>
      </c>
      <c r="AD14" s="26">
        <v>0</v>
      </c>
      <c r="AE14" s="27">
        <v>0</v>
      </c>
      <c r="AF14" s="25">
        <f t="shared" si="7"/>
        <v>0</v>
      </c>
      <c r="AG14" s="26">
        <v>0</v>
      </c>
      <c r="AH14" s="27">
        <v>0</v>
      </c>
      <c r="AJ14" s="21"/>
    </row>
    <row r="15" spans="1:36" s="22" customFormat="1" ht="18.75" customHeight="1">
      <c r="A15" s="24" t="s">
        <v>41</v>
      </c>
      <c r="B15" s="25">
        <f>+C15+D15</f>
        <v>36</v>
      </c>
      <c r="C15" s="26">
        <f t="shared" si="10"/>
        <v>24</v>
      </c>
      <c r="D15" s="27">
        <f t="shared" si="10"/>
        <v>12</v>
      </c>
      <c r="E15" s="28">
        <f t="shared" si="0"/>
        <v>36</v>
      </c>
      <c r="F15" s="26">
        <v>24</v>
      </c>
      <c r="G15" s="28">
        <v>12</v>
      </c>
      <c r="H15" s="25">
        <f t="shared" si="1"/>
        <v>0</v>
      </c>
      <c r="I15" s="26">
        <v>0</v>
      </c>
      <c r="J15" s="27">
        <v>0</v>
      </c>
      <c r="K15" s="25">
        <f t="shared" si="8"/>
        <v>0</v>
      </c>
      <c r="L15" s="26">
        <v>0</v>
      </c>
      <c r="M15" s="27">
        <v>0</v>
      </c>
      <c r="N15" s="28">
        <f t="shared" si="2"/>
        <v>0</v>
      </c>
      <c r="O15" s="26">
        <v>0</v>
      </c>
      <c r="P15" s="28">
        <v>0</v>
      </c>
      <c r="Q15" s="25">
        <f t="shared" si="3"/>
        <v>0</v>
      </c>
      <c r="R15" s="26">
        <v>0</v>
      </c>
      <c r="S15" s="27">
        <v>0</v>
      </c>
      <c r="T15" s="25">
        <f t="shared" si="4"/>
        <v>0</v>
      </c>
      <c r="U15" s="26">
        <v>0</v>
      </c>
      <c r="V15" s="27">
        <v>0</v>
      </c>
      <c r="W15" s="25">
        <f t="shared" si="5"/>
        <v>0</v>
      </c>
      <c r="X15" s="26">
        <v>0</v>
      </c>
      <c r="Y15" s="27">
        <v>0</v>
      </c>
      <c r="Z15" s="25">
        <f t="shared" si="9"/>
        <v>0</v>
      </c>
      <c r="AA15" s="26">
        <v>0</v>
      </c>
      <c r="AB15" s="27">
        <v>0</v>
      </c>
      <c r="AC15" s="25">
        <f t="shared" si="6"/>
        <v>0</v>
      </c>
      <c r="AD15" s="26">
        <v>0</v>
      </c>
      <c r="AE15" s="27">
        <v>0</v>
      </c>
      <c r="AF15" s="25">
        <f t="shared" si="7"/>
        <v>0</v>
      </c>
      <c r="AG15" s="26">
        <v>0</v>
      </c>
      <c r="AH15" s="27">
        <v>0</v>
      </c>
      <c r="AJ15" s="21"/>
    </row>
    <row r="16" spans="1:34" s="22" customFormat="1" ht="18.75" customHeight="1">
      <c r="A16" s="24" t="s">
        <v>43</v>
      </c>
      <c r="B16" s="25">
        <f>+C16+D16</f>
        <v>293</v>
      </c>
      <c r="C16" s="26">
        <f t="shared" si="10"/>
        <v>154</v>
      </c>
      <c r="D16" s="27">
        <f t="shared" si="10"/>
        <v>139</v>
      </c>
      <c r="E16" s="28">
        <f t="shared" si="0"/>
        <v>279</v>
      </c>
      <c r="F16" s="26">
        <v>150</v>
      </c>
      <c r="G16" s="28">
        <v>129</v>
      </c>
      <c r="H16" s="25">
        <f t="shared" si="1"/>
        <v>11</v>
      </c>
      <c r="I16" s="26">
        <v>3</v>
      </c>
      <c r="J16" s="27">
        <v>8</v>
      </c>
      <c r="K16" s="25">
        <f t="shared" si="8"/>
        <v>3</v>
      </c>
      <c r="L16" s="26">
        <v>1</v>
      </c>
      <c r="M16" s="27">
        <v>2</v>
      </c>
      <c r="N16" s="28">
        <f t="shared" si="2"/>
        <v>0</v>
      </c>
      <c r="O16" s="26">
        <v>0</v>
      </c>
      <c r="P16" s="28">
        <v>0</v>
      </c>
      <c r="Q16" s="25">
        <f t="shared" si="3"/>
        <v>0</v>
      </c>
      <c r="R16" s="26">
        <v>0</v>
      </c>
      <c r="S16" s="27">
        <v>0</v>
      </c>
      <c r="T16" s="25">
        <f t="shared" si="4"/>
        <v>0</v>
      </c>
      <c r="U16" s="26">
        <v>0</v>
      </c>
      <c r="V16" s="27">
        <v>0</v>
      </c>
      <c r="W16" s="25">
        <f t="shared" si="5"/>
        <v>0</v>
      </c>
      <c r="X16" s="26">
        <v>0</v>
      </c>
      <c r="Y16" s="27">
        <v>0</v>
      </c>
      <c r="Z16" s="25">
        <f t="shared" si="9"/>
        <v>0</v>
      </c>
      <c r="AA16" s="26">
        <v>0</v>
      </c>
      <c r="AB16" s="27">
        <v>0</v>
      </c>
      <c r="AC16" s="25">
        <f t="shared" si="6"/>
        <v>0</v>
      </c>
      <c r="AD16" s="26">
        <v>0</v>
      </c>
      <c r="AE16" s="27">
        <v>0</v>
      </c>
      <c r="AF16" s="25">
        <f t="shared" si="7"/>
        <v>0</v>
      </c>
      <c r="AG16" s="26">
        <v>0</v>
      </c>
      <c r="AH16" s="27">
        <v>0</v>
      </c>
    </row>
    <row r="17" spans="1:34" s="3" customFormat="1" ht="18.75" customHeight="1">
      <c r="A17" s="35" t="s">
        <v>45</v>
      </c>
      <c r="B17" s="30">
        <f>+B18</f>
        <v>54</v>
      </c>
      <c r="C17" s="31">
        <f>+C18</f>
        <v>39</v>
      </c>
      <c r="D17" s="32">
        <f>+D18</f>
        <v>15</v>
      </c>
      <c r="E17" s="33">
        <f t="shared" si="0"/>
        <v>43</v>
      </c>
      <c r="F17" s="31">
        <f>+F18</f>
        <v>36</v>
      </c>
      <c r="G17" s="33">
        <f>+G18</f>
        <v>7</v>
      </c>
      <c r="H17" s="34">
        <f t="shared" si="1"/>
        <v>11</v>
      </c>
      <c r="I17" s="31">
        <f>+I18</f>
        <v>3</v>
      </c>
      <c r="J17" s="32">
        <f>+J18</f>
        <v>8</v>
      </c>
      <c r="K17" s="30">
        <f t="shared" si="8"/>
        <v>0</v>
      </c>
      <c r="L17" s="31">
        <f>+L18</f>
        <v>0</v>
      </c>
      <c r="M17" s="32">
        <f>+M18</f>
        <v>0</v>
      </c>
      <c r="N17" s="33">
        <f t="shared" si="2"/>
        <v>0</v>
      </c>
      <c r="O17" s="31">
        <f>+O18</f>
        <v>0</v>
      </c>
      <c r="P17" s="33">
        <f>+P18</f>
        <v>0</v>
      </c>
      <c r="Q17" s="30">
        <f t="shared" si="3"/>
        <v>0</v>
      </c>
      <c r="R17" s="31">
        <f>+R18</f>
        <v>0</v>
      </c>
      <c r="S17" s="32">
        <f>+S18</f>
        <v>0</v>
      </c>
      <c r="T17" s="30">
        <f t="shared" si="4"/>
        <v>0</v>
      </c>
      <c r="U17" s="31">
        <f>+U18</f>
        <v>0</v>
      </c>
      <c r="V17" s="32">
        <f>+V18</f>
        <v>0</v>
      </c>
      <c r="W17" s="30">
        <f t="shared" si="5"/>
        <v>0</v>
      </c>
      <c r="X17" s="31">
        <f>+X18</f>
        <v>0</v>
      </c>
      <c r="Y17" s="32">
        <f>+Y18</f>
        <v>0</v>
      </c>
      <c r="Z17" s="30">
        <f t="shared" si="9"/>
        <v>0</v>
      </c>
      <c r="AA17" s="31">
        <f>+AA18</f>
        <v>0</v>
      </c>
      <c r="AB17" s="32">
        <f>+AB18</f>
        <v>0</v>
      </c>
      <c r="AC17" s="30">
        <f t="shared" si="6"/>
        <v>0</v>
      </c>
      <c r="AD17" s="31">
        <f>+AD18</f>
        <v>0</v>
      </c>
      <c r="AE17" s="32">
        <f>+AE18</f>
        <v>0</v>
      </c>
      <c r="AF17" s="30">
        <f t="shared" si="7"/>
        <v>0</v>
      </c>
      <c r="AG17" s="31">
        <f>+AG18</f>
        <v>0</v>
      </c>
      <c r="AH17" s="32">
        <f>+AH18</f>
        <v>0</v>
      </c>
    </row>
    <row r="18" spans="1:34" s="22" customFormat="1" ht="18.75" customHeight="1">
      <c r="A18" s="24" t="s">
        <v>39</v>
      </c>
      <c r="B18" s="25">
        <f>+C18+D18</f>
        <v>54</v>
      </c>
      <c r="C18" s="26">
        <f>+F18+I18+L18+O18+R18+U18+X18+AA18+AD18+AG18</f>
        <v>39</v>
      </c>
      <c r="D18" s="27">
        <f>+G18+J18+M18+P18+S18+V18+Y18+AB18+AE18+AH18</f>
        <v>15</v>
      </c>
      <c r="E18" s="28">
        <f t="shared" si="0"/>
        <v>43</v>
      </c>
      <c r="F18" s="26">
        <v>36</v>
      </c>
      <c r="G18" s="28">
        <v>7</v>
      </c>
      <c r="H18" s="25">
        <f t="shared" si="1"/>
        <v>11</v>
      </c>
      <c r="I18" s="26">
        <v>3</v>
      </c>
      <c r="J18" s="27">
        <v>8</v>
      </c>
      <c r="K18" s="25">
        <f t="shared" si="8"/>
        <v>0</v>
      </c>
      <c r="L18" s="26">
        <v>0</v>
      </c>
      <c r="M18" s="27">
        <v>0</v>
      </c>
      <c r="N18" s="28">
        <f t="shared" si="2"/>
        <v>0</v>
      </c>
      <c r="O18" s="26">
        <v>0</v>
      </c>
      <c r="P18" s="28">
        <v>0</v>
      </c>
      <c r="Q18" s="25">
        <f t="shared" si="3"/>
        <v>0</v>
      </c>
      <c r="R18" s="26">
        <v>0</v>
      </c>
      <c r="S18" s="27">
        <v>0</v>
      </c>
      <c r="T18" s="25">
        <f t="shared" si="4"/>
        <v>0</v>
      </c>
      <c r="U18" s="26">
        <v>0</v>
      </c>
      <c r="V18" s="27">
        <v>0</v>
      </c>
      <c r="W18" s="25">
        <f t="shared" si="5"/>
        <v>0</v>
      </c>
      <c r="X18" s="26">
        <v>0</v>
      </c>
      <c r="Y18" s="27">
        <v>0</v>
      </c>
      <c r="Z18" s="25">
        <f t="shared" si="9"/>
        <v>0</v>
      </c>
      <c r="AA18" s="26">
        <v>0</v>
      </c>
      <c r="AB18" s="27">
        <v>0</v>
      </c>
      <c r="AC18" s="25">
        <f t="shared" si="6"/>
        <v>0</v>
      </c>
      <c r="AD18" s="26">
        <v>0</v>
      </c>
      <c r="AE18" s="27">
        <v>0</v>
      </c>
      <c r="AF18" s="25">
        <f t="shared" si="7"/>
        <v>0</v>
      </c>
      <c r="AG18" s="26">
        <v>0</v>
      </c>
      <c r="AH18" s="27">
        <v>0</v>
      </c>
    </row>
    <row r="19" spans="1:34" s="3" customFormat="1" ht="18.75" customHeight="1">
      <c r="A19" s="35" t="s">
        <v>46</v>
      </c>
      <c r="B19" s="30">
        <f>+B20</f>
        <v>349</v>
      </c>
      <c r="C19" s="31">
        <f>+C20</f>
        <v>141</v>
      </c>
      <c r="D19" s="32">
        <f>+D20</f>
        <v>208</v>
      </c>
      <c r="E19" s="33">
        <f t="shared" si="0"/>
        <v>342</v>
      </c>
      <c r="F19" s="31">
        <f>+F20</f>
        <v>137</v>
      </c>
      <c r="G19" s="33">
        <f>+G20</f>
        <v>205</v>
      </c>
      <c r="H19" s="34">
        <f t="shared" si="1"/>
        <v>0</v>
      </c>
      <c r="I19" s="31">
        <f>+I20</f>
        <v>0</v>
      </c>
      <c r="J19" s="32">
        <f>+J20</f>
        <v>0</v>
      </c>
      <c r="K19" s="30">
        <f t="shared" si="8"/>
        <v>5</v>
      </c>
      <c r="L19" s="31">
        <f>+L20</f>
        <v>3</v>
      </c>
      <c r="M19" s="32">
        <f>+M20</f>
        <v>2</v>
      </c>
      <c r="N19" s="33">
        <f t="shared" si="2"/>
        <v>1</v>
      </c>
      <c r="O19" s="31">
        <f>+O20</f>
        <v>1</v>
      </c>
      <c r="P19" s="33">
        <f>+P20</f>
        <v>0</v>
      </c>
      <c r="Q19" s="30">
        <f t="shared" si="3"/>
        <v>0</v>
      </c>
      <c r="R19" s="31">
        <f>+R20</f>
        <v>0</v>
      </c>
      <c r="S19" s="32">
        <f>+S20</f>
        <v>0</v>
      </c>
      <c r="T19" s="30">
        <f t="shared" si="4"/>
        <v>0</v>
      </c>
      <c r="U19" s="31">
        <f>+U20</f>
        <v>0</v>
      </c>
      <c r="V19" s="32">
        <f>+V20</f>
        <v>0</v>
      </c>
      <c r="W19" s="30">
        <f t="shared" si="5"/>
        <v>0</v>
      </c>
      <c r="X19" s="31">
        <f>+X20</f>
        <v>0</v>
      </c>
      <c r="Y19" s="32">
        <f>+Y20</f>
        <v>0</v>
      </c>
      <c r="Z19" s="30">
        <f t="shared" si="9"/>
        <v>1</v>
      </c>
      <c r="AA19" s="31">
        <f>+AA20</f>
        <v>0</v>
      </c>
      <c r="AB19" s="32">
        <f>+AB20</f>
        <v>1</v>
      </c>
      <c r="AC19" s="30">
        <f t="shared" si="6"/>
        <v>0</v>
      </c>
      <c r="AD19" s="31">
        <f>+AD20</f>
        <v>0</v>
      </c>
      <c r="AE19" s="32">
        <f>+AE20</f>
        <v>0</v>
      </c>
      <c r="AF19" s="30">
        <f t="shared" si="7"/>
        <v>0</v>
      </c>
      <c r="AG19" s="31">
        <f>+AG20</f>
        <v>0</v>
      </c>
      <c r="AH19" s="32">
        <f>+AH20</f>
        <v>0</v>
      </c>
    </row>
    <row r="20" spans="1:34" s="22" customFormat="1" ht="18.75" customHeight="1">
      <c r="A20" s="24" t="s">
        <v>40</v>
      </c>
      <c r="B20" s="25">
        <f>+C20+D20</f>
        <v>349</v>
      </c>
      <c r="C20" s="26">
        <f>+F20+I20+L20+O20+R20+U20+X20+AA20+AD20+AG20</f>
        <v>141</v>
      </c>
      <c r="D20" s="27">
        <f>+G20+J20+M20+P20+S20+V20+Y20+AB20+AE20+AH20</f>
        <v>208</v>
      </c>
      <c r="E20" s="28">
        <f t="shared" si="0"/>
        <v>342</v>
      </c>
      <c r="F20" s="26">
        <v>137</v>
      </c>
      <c r="G20" s="28">
        <v>205</v>
      </c>
      <c r="H20" s="25">
        <f t="shared" si="1"/>
        <v>0</v>
      </c>
      <c r="I20" s="26">
        <v>0</v>
      </c>
      <c r="J20" s="27">
        <v>0</v>
      </c>
      <c r="K20" s="25">
        <f t="shared" si="8"/>
        <v>5</v>
      </c>
      <c r="L20" s="26">
        <v>3</v>
      </c>
      <c r="M20" s="27">
        <v>2</v>
      </c>
      <c r="N20" s="28">
        <f t="shared" si="2"/>
        <v>1</v>
      </c>
      <c r="O20" s="26">
        <v>1</v>
      </c>
      <c r="P20" s="28">
        <v>0</v>
      </c>
      <c r="Q20" s="25">
        <f t="shared" si="3"/>
        <v>0</v>
      </c>
      <c r="R20" s="26">
        <v>0</v>
      </c>
      <c r="S20" s="27">
        <v>0</v>
      </c>
      <c r="T20" s="25">
        <f t="shared" si="4"/>
        <v>0</v>
      </c>
      <c r="U20" s="26">
        <v>0</v>
      </c>
      <c r="V20" s="27">
        <v>0</v>
      </c>
      <c r="W20" s="25">
        <f t="shared" si="5"/>
        <v>0</v>
      </c>
      <c r="X20" s="26">
        <v>0</v>
      </c>
      <c r="Y20" s="27">
        <v>0</v>
      </c>
      <c r="Z20" s="25">
        <f t="shared" si="9"/>
        <v>1</v>
      </c>
      <c r="AA20" s="26">
        <v>0</v>
      </c>
      <c r="AB20" s="27">
        <v>1</v>
      </c>
      <c r="AC20" s="25">
        <f t="shared" si="6"/>
        <v>0</v>
      </c>
      <c r="AD20" s="26">
        <v>0</v>
      </c>
      <c r="AE20" s="27">
        <v>0</v>
      </c>
      <c r="AF20" s="25">
        <f t="shared" si="7"/>
        <v>0</v>
      </c>
      <c r="AG20" s="26">
        <v>0</v>
      </c>
      <c r="AH20" s="27">
        <v>0</v>
      </c>
    </row>
    <row r="21" spans="1:34" s="3" customFormat="1" ht="18.75" customHeight="1">
      <c r="A21" s="35" t="s">
        <v>47</v>
      </c>
      <c r="B21" s="30">
        <f>+B22</f>
        <v>20</v>
      </c>
      <c r="C21" s="31">
        <f>+C22</f>
        <v>11</v>
      </c>
      <c r="D21" s="32">
        <f>+D22</f>
        <v>9</v>
      </c>
      <c r="E21" s="33">
        <f t="shared" si="0"/>
        <v>20</v>
      </c>
      <c r="F21" s="31">
        <f>+F22</f>
        <v>11</v>
      </c>
      <c r="G21" s="33">
        <f>+G22</f>
        <v>9</v>
      </c>
      <c r="H21" s="34">
        <f t="shared" si="1"/>
        <v>0</v>
      </c>
      <c r="I21" s="31">
        <f>+I22</f>
        <v>0</v>
      </c>
      <c r="J21" s="32">
        <f>+J22</f>
        <v>0</v>
      </c>
      <c r="K21" s="30">
        <f t="shared" si="8"/>
        <v>0</v>
      </c>
      <c r="L21" s="31">
        <f>+L22</f>
        <v>0</v>
      </c>
      <c r="M21" s="32">
        <f>+M22</f>
        <v>0</v>
      </c>
      <c r="N21" s="33">
        <f t="shared" si="2"/>
        <v>0</v>
      </c>
      <c r="O21" s="31">
        <f>+O22</f>
        <v>0</v>
      </c>
      <c r="P21" s="33">
        <f>+P22</f>
        <v>0</v>
      </c>
      <c r="Q21" s="30">
        <f t="shared" si="3"/>
        <v>0</v>
      </c>
      <c r="R21" s="31">
        <f>+R22</f>
        <v>0</v>
      </c>
      <c r="S21" s="32">
        <f>+S22</f>
        <v>0</v>
      </c>
      <c r="T21" s="30">
        <f t="shared" si="4"/>
        <v>0</v>
      </c>
      <c r="U21" s="31">
        <f>+U22</f>
        <v>0</v>
      </c>
      <c r="V21" s="32">
        <f>+V22</f>
        <v>0</v>
      </c>
      <c r="W21" s="30">
        <f t="shared" si="5"/>
        <v>0</v>
      </c>
      <c r="X21" s="31">
        <f>+X22</f>
        <v>0</v>
      </c>
      <c r="Y21" s="32">
        <f>+Y22</f>
        <v>0</v>
      </c>
      <c r="Z21" s="30">
        <f t="shared" si="9"/>
        <v>0</v>
      </c>
      <c r="AA21" s="31">
        <f>+AA22</f>
        <v>0</v>
      </c>
      <c r="AB21" s="32">
        <v>0</v>
      </c>
      <c r="AC21" s="30">
        <f t="shared" si="6"/>
        <v>0</v>
      </c>
      <c r="AD21" s="31">
        <f>+AD22</f>
        <v>0</v>
      </c>
      <c r="AE21" s="32">
        <f>+AE22</f>
        <v>0</v>
      </c>
      <c r="AF21" s="30">
        <f t="shared" si="7"/>
        <v>0</v>
      </c>
      <c r="AG21" s="31">
        <f>+AG22</f>
        <v>0</v>
      </c>
      <c r="AH21" s="32">
        <f>+AH22</f>
        <v>0</v>
      </c>
    </row>
    <row r="22" spans="1:34" s="22" customFormat="1" ht="18.75" customHeight="1">
      <c r="A22" s="24" t="s">
        <v>42</v>
      </c>
      <c r="B22" s="25">
        <f>+C22+D22</f>
        <v>20</v>
      </c>
      <c r="C22" s="26">
        <f>+F22+I22+L22+O22+R22+U22+X22+AA22+AD22+AG22</f>
        <v>11</v>
      </c>
      <c r="D22" s="27">
        <f>+G22+J22+M22+P22+S22+V22+Y22+AB22+AE22+AH22</f>
        <v>9</v>
      </c>
      <c r="E22" s="28">
        <f t="shared" si="0"/>
        <v>20</v>
      </c>
      <c r="F22" s="26">
        <v>11</v>
      </c>
      <c r="G22" s="28">
        <v>9</v>
      </c>
      <c r="H22" s="25">
        <f t="shared" si="1"/>
        <v>0</v>
      </c>
      <c r="I22" s="26">
        <v>0</v>
      </c>
      <c r="J22" s="27">
        <v>0</v>
      </c>
      <c r="K22" s="25">
        <f t="shared" si="8"/>
        <v>0</v>
      </c>
      <c r="L22" s="26">
        <v>0</v>
      </c>
      <c r="M22" s="27">
        <v>0</v>
      </c>
      <c r="N22" s="28">
        <f t="shared" si="2"/>
        <v>0</v>
      </c>
      <c r="O22" s="26">
        <v>0</v>
      </c>
      <c r="P22" s="28">
        <v>0</v>
      </c>
      <c r="Q22" s="25">
        <f t="shared" si="3"/>
        <v>0</v>
      </c>
      <c r="R22" s="26">
        <v>0</v>
      </c>
      <c r="S22" s="27">
        <v>0</v>
      </c>
      <c r="T22" s="25">
        <f t="shared" si="4"/>
        <v>0</v>
      </c>
      <c r="U22" s="26">
        <v>0</v>
      </c>
      <c r="V22" s="27">
        <v>0</v>
      </c>
      <c r="W22" s="25">
        <f t="shared" si="5"/>
        <v>0</v>
      </c>
      <c r="X22" s="26">
        <v>0</v>
      </c>
      <c r="Y22" s="27">
        <v>0</v>
      </c>
      <c r="Z22" s="25">
        <f t="shared" si="9"/>
        <v>0</v>
      </c>
      <c r="AA22" s="26">
        <v>0</v>
      </c>
      <c r="AB22" s="27">
        <v>0</v>
      </c>
      <c r="AC22" s="25">
        <f t="shared" si="6"/>
        <v>0</v>
      </c>
      <c r="AD22" s="26">
        <v>0</v>
      </c>
      <c r="AE22" s="27">
        <v>0</v>
      </c>
      <c r="AF22" s="25">
        <f t="shared" si="7"/>
        <v>0</v>
      </c>
      <c r="AG22" s="26">
        <v>0</v>
      </c>
      <c r="AH22" s="27">
        <v>0</v>
      </c>
    </row>
    <row r="23" spans="1:34" s="3" customFormat="1" ht="18.75" customHeight="1">
      <c r="A23" s="35" t="s">
        <v>44</v>
      </c>
      <c r="B23" s="30">
        <f>+B24</f>
        <v>258</v>
      </c>
      <c r="C23" s="31">
        <f>+C24</f>
        <v>144</v>
      </c>
      <c r="D23" s="32">
        <f>+D24</f>
        <v>114</v>
      </c>
      <c r="E23" s="33">
        <f t="shared" si="0"/>
        <v>253</v>
      </c>
      <c r="F23" s="31">
        <f>+F24</f>
        <v>141</v>
      </c>
      <c r="G23" s="33">
        <f>+G24</f>
        <v>112</v>
      </c>
      <c r="H23" s="34">
        <f t="shared" si="1"/>
        <v>3</v>
      </c>
      <c r="I23" s="31">
        <f>+I24</f>
        <v>2</v>
      </c>
      <c r="J23" s="32">
        <f>+J24</f>
        <v>1</v>
      </c>
      <c r="K23" s="30">
        <f t="shared" si="8"/>
        <v>2</v>
      </c>
      <c r="L23" s="31">
        <f>+L24</f>
        <v>1</v>
      </c>
      <c r="M23" s="32">
        <f>+M24</f>
        <v>1</v>
      </c>
      <c r="N23" s="33">
        <f t="shared" si="2"/>
        <v>0</v>
      </c>
      <c r="O23" s="31">
        <f>+O24</f>
        <v>0</v>
      </c>
      <c r="P23" s="33">
        <f>+P24</f>
        <v>0</v>
      </c>
      <c r="Q23" s="30">
        <f t="shared" si="3"/>
        <v>0</v>
      </c>
      <c r="R23" s="31">
        <f>+R24</f>
        <v>0</v>
      </c>
      <c r="S23" s="32">
        <f>+S24</f>
        <v>0</v>
      </c>
      <c r="T23" s="30">
        <f t="shared" si="4"/>
        <v>0</v>
      </c>
      <c r="U23" s="31">
        <f>+U24</f>
        <v>0</v>
      </c>
      <c r="V23" s="32">
        <f>+V24</f>
        <v>0</v>
      </c>
      <c r="W23" s="30">
        <f t="shared" si="5"/>
        <v>0</v>
      </c>
      <c r="X23" s="31">
        <f>+X24</f>
        <v>0</v>
      </c>
      <c r="Y23" s="32">
        <f>+Y24</f>
        <v>0</v>
      </c>
      <c r="Z23" s="30">
        <f t="shared" si="9"/>
        <v>0</v>
      </c>
      <c r="AA23" s="31">
        <f>+AA24</f>
        <v>0</v>
      </c>
      <c r="AB23" s="32">
        <f>+AB24</f>
        <v>0</v>
      </c>
      <c r="AC23" s="30">
        <f t="shared" si="6"/>
        <v>0</v>
      </c>
      <c r="AD23" s="31">
        <f>+AD24</f>
        <v>0</v>
      </c>
      <c r="AE23" s="32">
        <f>+AE24</f>
        <v>0</v>
      </c>
      <c r="AF23" s="30">
        <f t="shared" si="7"/>
        <v>0</v>
      </c>
      <c r="AG23" s="31">
        <f>+AG24</f>
        <v>0</v>
      </c>
      <c r="AH23" s="32">
        <f>+AH24</f>
        <v>0</v>
      </c>
    </row>
    <row r="24" spans="1:34" s="22" customFormat="1" ht="18.75" customHeight="1">
      <c r="A24" s="24" t="s">
        <v>44</v>
      </c>
      <c r="B24" s="25">
        <f>+C24+D24</f>
        <v>258</v>
      </c>
      <c r="C24" s="26">
        <f>+F24+I24+L24+O24+R24+U24+X24+AA24+AD24+AG24</f>
        <v>144</v>
      </c>
      <c r="D24" s="27">
        <f>+G24+J24+M24+P24+S24+V24+Y24+AB24+AE24+AH24</f>
        <v>114</v>
      </c>
      <c r="E24" s="28">
        <f t="shared" si="0"/>
        <v>253</v>
      </c>
      <c r="F24" s="26">
        <v>141</v>
      </c>
      <c r="G24" s="28">
        <v>112</v>
      </c>
      <c r="H24" s="25">
        <f t="shared" si="1"/>
        <v>3</v>
      </c>
      <c r="I24" s="26">
        <v>2</v>
      </c>
      <c r="J24" s="27">
        <v>1</v>
      </c>
      <c r="K24" s="25">
        <f t="shared" si="8"/>
        <v>2</v>
      </c>
      <c r="L24" s="26">
        <v>1</v>
      </c>
      <c r="M24" s="27">
        <v>1</v>
      </c>
      <c r="N24" s="28">
        <f t="shared" si="2"/>
        <v>0</v>
      </c>
      <c r="O24" s="26">
        <v>0</v>
      </c>
      <c r="P24" s="28">
        <v>0</v>
      </c>
      <c r="Q24" s="25">
        <f t="shared" si="3"/>
        <v>0</v>
      </c>
      <c r="R24" s="26">
        <v>0</v>
      </c>
      <c r="S24" s="27">
        <v>0</v>
      </c>
      <c r="T24" s="25">
        <f t="shared" si="4"/>
        <v>0</v>
      </c>
      <c r="U24" s="26">
        <v>0</v>
      </c>
      <c r="V24" s="27">
        <v>0</v>
      </c>
      <c r="W24" s="25">
        <f t="shared" si="5"/>
        <v>0</v>
      </c>
      <c r="X24" s="26">
        <v>0</v>
      </c>
      <c r="Y24" s="27">
        <v>0</v>
      </c>
      <c r="Z24" s="25">
        <f t="shared" si="9"/>
        <v>0</v>
      </c>
      <c r="AA24" s="26">
        <v>0</v>
      </c>
      <c r="AB24" s="27">
        <v>0</v>
      </c>
      <c r="AC24" s="25">
        <f t="shared" si="6"/>
        <v>0</v>
      </c>
      <c r="AD24" s="26">
        <v>0</v>
      </c>
      <c r="AE24" s="27">
        <v>0</v>
      </c>
      <c r="AF24" s="25">
        <f t="shared" si="7"/>
        <v>0</v>
      </c>
      <c r="AG24" s="26">
        <v>0</v>
      </c>
      <c r="AH24" s="27">
        <v>0</v>
      </c>
    </row>
    <row r="25" spans="1:34" s="22" customFormat="1" ht="18.75" customHeight="1" thickBot="1">
      <c r="A25" s="36"/>
      <c r="B25" s="37"/>
      <c r="C25" s="38"/>
      <c r="D25" s="39"/>
      <c r="E25" s="40"/>
      <c r="F25" s="38"/>
      <c r="G25" s="40"/>
      <c r="H25" s="37"/>
      <c r="I25" s="38"/>
      <c r="J25" s="39"/>
      <c r="K25" s="37"/>
      <c r="L25" s="38"/>
      <c r="M25" s="39"/>
      <c r="N25" s="40"/>
      <c r="O25" s="38"/>
      <c r="P25" s="40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  <c r="AF25" s="37"/>
      <c r="AG25" s="38"/>
      <c r="AH25" s="39"/>
    </row>
    <row r="26" spans="1:34" s="3" customFormat="1" ht="18.75" customHeight="1" thickBot="1">
      <c r="A26" s="9" t="s">
        <v>3</v>
      </c>
      <c r="B26" s="41">
        <f>+C26+D26</f>
        <v>1831</v>
      </c>
      <c r="C26" s="10">
        <f>+C6+C8+C11+C13+C17+C19+C21+C23</f>
        <v>958</v>
      </c>
      <c r="D26" s="42">
        <f>+D6+D8+D11+D13+D17+D19+D21+D23</f>
        <v>873</v>
      </c>
      <c r="E26" s="43">
        <f>+F26+G26</f>
        <v>1765</v>
      </c>
      <c r="F26" s="44">
        <f>+F6+F8+F11+F13+F17+F19+F21+F23</f>
        <v>932</v>
      </c>
      <c r="G26" s="45">
        <f>+G6+G8+G11+G13+G17+G19+G21+G23</f>
        <v>833</v>
      </c>
      <c r="H26" s="41">
        <f>+I26+J26</f>
        <v>44</v>
      </c>
      <c r="I26" s="10">
        <f>+I6+I8+I11+I13+I17+I19+I21+I23</f>
        <v>13</v>
      </c>
      <c r="J26" s="42">
        <f>+J6+J8+J11+J13+J17+J19+J21+J23</f>
        <v>31</v>
      </c>
      <c r="K26" s="41">
        <f>+L26+M26</f>
        <v>17</v>
      </c>
      <c r="L26" s="10">
        <f>+L6+L8+L11+L13+L17+L19+L21+L23</f>
        <v>10</v>
      </c>
      <c r="M26" s="42">
        <f>+M6+M8+M11+M13+M17+M19+M21+M23</f>
        <v>7</v>
      </c>
      <c r="N26" s="41">
        <f>+O26+P26</f>
        <v>3</v>
      </c>
      <c r="O26" s="10">
        <f>+O6+O8+O11+O13+O17+O19+O21+O23</f>
        <v>2</v>
      </c>
      <c r="P26" s="42">
        <f>+P6+P8+P11+P13+P17+P19+P21+P23</f>
        <v>1</v>
      </c>
      <c r="Q26" s="41">
        <f>+R26+S26</f>
        <v>0</v>
      </c>
      <c r="R26" s="10">
        <f>+R6+R8+R11+R13+R17+R19+R21+R23</f>
        <v>0</v>
      </c>
      <c r="S26" s="42">
        <f>+S6+S8+S11+S13+S17+S19+S21+S23</f>
        <v>0</v>
      </c>
      <c r="T26" s="41">
        <f>+U26+V26</f>
        <v>0</v>
      </c>
      <c r="U26" s="10">
        <f>+U6+U8+U11+U13+U17+U19+U21+U23</f>
        <v>0</v>
      </c>
      <c r="V26" s="42">
        <f>+V6+V8+V11+V13+V17+V19+V21+V23</f>
        <v>0</v>
      </c>
      <c r="W26" s="41">
        <f>+X26+Y26</f>
        <v>0</v>
      </c>
      <c r="X26" s="10">
        <f>+X6+X8+X11+X13+X17+X19+X21+X23</f>
        <v>0</v>
      </c>
      <c r="Y26" s="42">
        <f>+Y6+Y8+Y11+Y13+Y17+Y19+Y21+Y23</f>
        <v>0</v>
      </c>
      <c r="Z26" s="41">
        <f>+AA26+AB26</f>
        <v>2</v>
      </c>
      <c r="AA26" s="10">
        <f>+AA6+AA8+AA11+AA13+AA17+AA19+AA21+AA23</f>
        <v>1</v>
      </c>
      <c r="AB26" s="42">
        <f>+AB6+AB8+AB11+AB13+AB17+AB19+AB21+AB23</f>
        <v>1</v>
      </c>
      <c r="AC26" s="41">
        <f>+AD26+AE26</f>
        <v>0</v>
      </c>
      <c r="AD26" s="10">
        <f>+AD6+AD8+AD11+AD13+AD17+AD19+AD21+AD23</f>
        <v>0</v>
      </c>
      <c r="AE26" s="42">
        <f>+AE6+AE8+AE11+AE13+AE17+AE19+AE21+AE23</f>
        <v>0</v>
      </c>
      <c r="AF26" s="41">
        <f>+AG26+AH26</f>
        <v>0</v>
      </c>
      <c r="AG26" s="10">
        <f>+AG6+AG8+AG11+AG13+AG17+AG19+AG21+AG23</f>
        <v>0</v>
      </c>
      <c r="AH26" s="42">
        <f>+AH6+AH8+AH11+AH13+AH17+AH19+AH21+AH23</f>
        <v>0</v>
      </c>
    </row>
    <row r="27" spans="1:34" s="22" customFormat="1" ht="11.25">
      <c r="A27" s="21" t="s">
        <v>48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22" customFormat="1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s="22" customFormat="1" ht="15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1" ht="15">
      <c r="A30" s="46"/>
      <c r="B30" s="46"/>
      <c r="C30" s="46"/>
      <c r="D30" s="46"/>
      <c r="E30" s="46"/>
      <c r="F30" s="47"/>
      <c r="G30" s="47"/>
      <c r="H30" s="21"/>
      <c r="I30" s="21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15">
      <c r="A31" s="46"/>
      <c r="B31" s="46"/>
      <c r="C31" s="46"/>
      <c r="D31" s="46"/>
      <c r="E31" s="46"/>
      <c r="F31" s="46"/>
      <c r="G31" s="46"/>
      <c r="H31" s="21"/>
      <c r="I31" s="21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15">
      <c r="A32" s="46"/>
      <c r="B32" s="46"/>
      <c r="C32" s="46"/>
      <c r="D32" s="46"/>
      <c r="E32" s="46"/>
      <c r="F32" s="46"/>
      <c r="G32" s="46"/>
      <c r="H32" s="21"/>
      <c r="I32" s="21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1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6" spans="1:31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</sheetData>
  <sheetProtection/>
  <mergeCells count="24">
    <mergeCell ref="A28:AH28"/>
    <mergeCell ref="A29:AH29"/>
    <mergeCell ref="AC3:AE3"/>
    <mergeCell ref="AF3:AH3"/>
    <mergeCell ref="B4:D4"/>
    <mergeCell ref="E4:G4"/>
    <mergeCell ref="H4:J4"/>
    <mergeCell ref="K4:M4"/>
    <mergeCell ref="Z4:AB4"/>
    <mergeCell ref="A1:AH1"/>
    <mergeCell ref="A2:AH2"/>
    <mergeCell ref="B3:D3"/>
    <mergeCell ref="E3:G3"/>
    <mergeCell ref="H3:J3"/>
    <mergeCell ref="K3:M3"/>
    <mergeCell ref="AC4:AE4"/>
    <mergeCell ref="AF4:AH4"/>
    <mergeCell ref="N3:P3"/>
    <mergeCell ref="Q3:S3"/>
    <mergeCell ref="T3:V3"/>
    <mergeCell ref="W3:Y3"/>
    <mergeCell ref="Q4:S4"/>
    <mergeCell ref="T4:V4"/>
    <mergeCell ref="W4:Y4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6"/>
  <sheetViews>
    <sheetView zoomScalePageLayoutView="0" workbookViewId="0" topLeftCell="A1">
      <selection activeCell="V32" sqref="V32"/>
    </sheetView>
  </sheetViews>
  <sheetFormatPr defaultColWidth="11.421875" defaultRowHeight="15"/>
  <cols>
    <col min="1" max="1" width="20.28125" style="0" customWidth="1"/>
    <col min="2" max="34" width="4.7109375" style="0" customWidth="1"/>
    <col min="36" max="36" width="20.57421875" style="0" customWidth="1"/>
  </cols>
  <sheetData>
    <row r="1" spans="1:34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6.5" thickBot="1">
      <c r="A2" s="66" t="s">
        <v>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8.75" customHeight="1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  <c r="K3" s="60" t="s">
        <v>6</v>
      </c>
      <c r="L3" s="61"/>
      <c r="M3" s="62"/>
      <c r="N3" s="60" t="s">
        <v>7</v>
      </c>
      <c r="O3" s="61"/>
      <c r="P3" s="62"/>
      <c r="Q3" s="60" t="s">
        <v>8</v>
      </c>
      <c r="R3" s="61"/>
      <c r="S3" s="62"/>
      <c r="T3" s="60" t="s">
        <v>55</v>
      </c>
      <c r="U3" s="61"/>
      <c r="V3" s="62"/>
      <c r="W3" s="60" t="s">
        <v>10</v>
      </c>
      <c r="X3" s="61"/>
      <c r="Y3" s="62"/>
      <c r="Z3" s="2" t="s">
        <v>11</v>
      </c>
      <c r="AA3" s="2"/>
      <c r="AB3" s="2"/>
      <c r="AC3" s="60" t="s">
        <v>7</v>
      </c>
      <c r="AD3" s="61"/>
      <c r="AE3" s="62"/>
      <c r="AF3" s="60" t="s">
        <v>7</v>
      </c>
      <c r="AG3" s="61"/>
      <c r="AH3" s="62"/>
    </row>
    <row r="4" spans="1:34" ht="18.75" customHeight="1" thickBot="1">
      <c r="A4" s="4" t="s">
        <v>12</v>
      </c>
      <c r="B4" s="63" t="s">
        <v>13</v>
      </c>
      <c r="C4" s="64"/>
      <c r="D4" s="65"/>
      <c r="E4" s="63" t="s">
        <v>14</v>
      </c>
      <c r="F4" s="64"/>
      <c r="G4" s="65"/>
      <c r="H4" s="63" t="s">
        <v>15</v>
      </c>
      <c r="I4" s="64"/>
      <c r="J4" s="65"/>
      <c r="K4" s="63" t="s">
        <v>16</v>
      </c>
      <c r="L4" s="64"/>
      <c r="M4" s="65"/>
      <c r="N4" s="63" t="s">
        <v>17</v>
      </c>
      <c r="O4" s="64"/>
      <c r="P4" s="65"/>
      <c r="Q4" s="63" t="s">
        <v>18</v>
      </c>
      <c r="R4" s="64"/>
      <c r="S4" s="65"/>
      <c r="T4" s="63" t="s">
        <v>59</v>
      </c>
      <c r="U4" s="64"/>
      <c r="V4" s="65"/>
      <c r="W4" s="63" t="s">
        <v>20</v>
      </c>
      <c r="X4" s="64"/>
      <c r="Y4" s="65"/>
      <c r="Z4" s="63" t="s">
        <v>21</v>
      </c>
      <c r="AA4" s="64"/>
      <c r="AB4" s="65"/>
      <c r="AC4" s="63" t="s">
        <v>22</v>
      </c>
      <c r="AD4" s="64"/>
      <c r="AE4" s="65"/>
      <c r="AF4" s="63" t="s">
        <v>56</v>
      </c>
      <c r="AG4" s="64"/>
      <c r="AH4" s="65"/>
    </row>
    <row r="5" spans="1:34" ht="18.75" customHeight="1" thickBot="1">
      <c r="A5" s="9"/>
      <c r="B5" s="5" t="s">
        <v>23</v>
      </c>
      <c r="C5" s="10" t="s">
        <v>24</v>
      </c>
      <c r="D5" s="7" t="s">
        <v>25</v>
      </c>
      <c r="E5" s="6" t="s">
        <v>23</v>
      </c>
      <c r="F5" s="10" t="s">
        <v>24</v>
      </c>
      <c r="G5" s="6" t="s">
        <v>25</v>
      </c>
      <c r="H5" s="5" t="s">
        <v>23</v>
      </c>
      <c r="I5" s="10" t="s">
        <v>24</v>
      </c>
      <c r="J5" s="7" t="s">
        <v>25</v>
      </c>
      <c r="K5" s="5" t="s">
        <v>23</v>
      </c>
      <c r="L5" s="10" t="s">
        <v>24</v>
      </c>
      <c r="M5" s="7" t="s">
        <v>25</v>
      </c>
      <c r="N5" s="6" t="s">
        <v>23</v>
      </c>
      <c r="O5" s="10" t="s">
        <v>24</v>
      </c>
      <c r="P5" s="6" t="s">
        <v>25</v>
      </c>
      <c r="Q5" s="5" t="s">
        <v>23</v>
      </c>
      <c r="R5" s="10" t="s">
        <v>24</v>
      </c>
      <c r="S5" s="7" t="s">
        <v>25</v>
      </c>
      <c r="T5" s="6" t="s">
        <v>23</v>
      </c>
      <c r="U5" s="10" t="s">
        <v>24</v>
      </c>
      <c r="V5" s="6" t="s">
        <v>25</v>
      </c>
      <c r="W5" s="5" t="s">
        <v>23</v>
      </c>
      <c r="X5" s="10" t="s">
        <v>24</v>
      </c>
      <c r="Y5" s="7" t="s">
        <v>25</v>
      </c>
      <c r="Z5" s="6" t="s">
        <v>23</v>
      </c>
      <c r="AA5" s="10" t="s">
        <v>24</v>
      </c>
      <c r="AB5" s="6" t="s">
        <v>25</v>
      </c>
      <c r="AC5" s="5" t="s">
        <v>23</v>
      </c>
      <c r="AD5" s="10" t="s">
        <v>24</v>
      </c>
      <c r="AE5" s="7" t="s">
        <v>26</v>
      </c>
      <c r="AF5" s="5" t="s">
        <v>23</v>
      </c>
      <c r="AG5" s="10" t="s">
        <v>24</v>
      </c>
      <c r="AH5" s="7" t="s">
        <v>26</v>
      </c>
    </row>
    <row r="6" spans="1:34" ht="18.75" customHeight="1">
      <c r="A6" s="13" t="s">
        <v>29</v>
      </c>
      <c r="B6" s="14">
        <f>B7</f>
        <v>353</v>
      </c>
      <c r="C6" s="15">
        <f>C7</f>
        <v>228</v>
      </c>
      <c r="D6" s="18">
        <f>D7</f>
        <v>125</v>
      </c>
      <c r="E6" s="19">
        <f>E7</f>
        <v>337</v>
      </c>
      <c r="F6" s="15">
        <v>216</v>
      </c>
      <c r="G6" s="18">
        <v>121</v>
      </c>
      <c r="H6" s="50">
        <f>I6+J6</f>
        <v>5</v>
      </c>
      <c r="I6" s="15">
        <f>+I7</f>
        <v>3</v>
      </c>
      <c r="J6" s="15">
        <f>+J7</f>
        <v>2</v>
      </c>
      <c r="K6" s="14">
        <f aca="true" t="shared" si="0" ref="K6:AH6">K7</f>
        <v>7</v>
      </c>
      <c r="L6" s="15">
        <f t="shared" si="0"/>
        <v>5</v>
      </c>
      <c r="M6" s="16">
        <f t="shared" si="0"/>
        <v>2</v>
      </c>
      <c r="N6" s="18">
        <f t="shared" si="0"/>
        <v>1</v>
      </c>
      <c r="O6" s="15">
        <f t="shared" si="0"/>
        <v>1</v>
      </c>
      <c r="P6" s="18">
        <f t="shared" si="0"/>
        <v>0</v>
      </c>
      <c r="Q6" s="14">
        <f t="shared" si="0"/>
        <v>0</v>
      </c>
      <c r="R6" s="15">
        <f t="shared" si="0"/>
        <v>0</v>
      </c>
      <c r="S6" s="17">
        <f t="shared" si="0"/>
        <v>0</v>
      </c>
      <c r="T6" s="14">
        <f t="shared" si="0"/>
        <v>0</v>
      </c>
      <c r="U6" s="15">
        <f t="shared" si="0"/>
        <v>0</v>
      </c>
      <c r="V6" s="18">
        <f t="shared" si="0"/>
        <v>0</v>
      </c>
      <c r="W6" s="14">
        <f t="shared" si="0"/>
        <v>1</v>
      </c>
      <c r="X6" s="15">
        <f t="shared" si="0"/>
        <v>1</v>
      </c>
      <c r="Y6" s="18">
        <f t="shared" si="0"/>
        <v>0</v>
      </c>
      <c r="Z6" s="14">
        <f t="shared" si="0"/>
        <v>1</v>
      </c>
      <c r="AA6" s="15">
        <f t="shared" si="0"/>
        <v>1</v>
      </c>
      <c r="AB6" s="18">
        <f t="shared" si="0"/>
        <v>0</v>
      </c>
      <c r="AC6" s="14">
        <f t="shared" si="0"/>
        <v>1</v>
      </c>
      <c r="AD6" s="15">
        <f t="shared" si="0"/>
        <v>1</v>
      </c>
      <c r="AE6" s="18">
        <f t="shared" si="0"/>
        <v>0</v>
      </c>
      <c r="AF6" s="14">
        <f t="shared" si="0"/>
        <v>0</v>
      </c>
      <c r="AG6" s="15">
        <f t="shared" si="0"/>
        <v>0</v>
      </c>
      <c r="AH6" s="16">
        <f t="shared" si="0"/>
        <v>0</v>
      </c>
    </row>
    <row r="7" spans="1:38" ht="18.75" customHeight="1">
      <c r="A7" s="24" t="s">
        <v>29</v>
      </c>
      <c r="B7" s="25">
        <f>C7+D7</f>
        <v>353</v>
      </c>
      <c r="C7" s="26">
        <f>F7+I7+L7+O7+R7+U7+X7+AA7+AD7+AG7</f>
        <v>228</v>
      </c>
      <c r="D7" s="28">
        <f>G7+J7+M7+P7+S7+V7+Y7+AB7+AE7+AH7</f>
        <v>125</v>
      </c>
      <c r="E7" s="51">
        <f>F7+G7</f>
        <v>337</v>
      </c>
      <c r="F7" s="26">
        <v>216</v>
      </c>
      <c r="G7" s="28">
        <v>121</v>
      </c>
      <c r="H7" s="52">
        <f>I7+J7</f>
        <v>5</v>
      </c>
      <c r="I7" s="26">
        <v>3</v>
      </c>
      <c r="J7" s="27">
        <v>2</v>
      </c>
      <c r="K7" s="25">
        <f>L7+M7</f>
        <v>7</v>
      </c>
      <c r="L7" s="26">
        <v>5</v>
      </c>
      <c r="M7" s="27">
        <v>2</v>
      </c>
      <c r="N7" s="28">
        <f>O7+P7</f>
        <v>1</v>
      </c>
      <c r="O7" s="26">
        <v>1</v>
      </c>
      <c r="P7" s="28">
        <v>0</v>
      </c>
      <c r="Q7" s="25">
        <f>R7+S7</f>
        <v>0</v>
      </c>
      <c r="R7" s="26">
        <v>0</v>
      </c>
      <c r="S7" s="27">
        <v>0</v>
      </c>
      <c r="T7" s="25">
        <f>U7+V7</f>
        <v>0</v>
      </c>
      <c r="U7" s="26">
        <v>0</v>
      </c>
      <c r="V7" s="27">
        <v>0</v>
      </c>
      <c r="W7" s="25">
        <f>X7+Y7</f>
        <v>1</v>
      </c>
      <c r="X7" s="26">
        <v>1</v>
      </c>
      <c r="Y7" s="27">
        <v>0</v>
      </c>
      <c r="Z7" s="25">
        <f>AA7+AB7</f>
        <v>1</v>
      </c>
      <c r="AA7" s="26">
        <v>1</v>
      </c>
      <c r="AB7" s="27">
        <v>0</v>
      </c>
      <c r="AC7" s="25">
        <f>AD7+AE7</f>
        <v>1</v>
      </c>
      <c r="AD7" s="26">
        <v>1</v>
      </c>
      <c r="AE7" s="27">
        <v>0</v>
      </c>
      <c r="AF7" s="25">
        <f>AG7+AH7</f>
        <v>0</v>
      </c>
      <c r="AG7" s="26">
        <v>0</v>
      </c>
      <c r="AH7" s="27">
        <v>0</v>
      </c>
      <c r="AJ7" s="3"/>
      <c r="AK7" s="22"/>
      <c r="AL7" s="22"/>
    </row>
    <row r="8" spans="1:38" ht="18.75" customHeight="1">
      <c r="A8" s="29" t="s">
        <v>31</v>
      </c>
      <c r="B8" s="30">
        <f aca="true" t="shared" si="1" ref="B8:G8">B9+B10</f>
        <v>738</v>
      </c>
      <c r="C8" s="31">
        <f t="shared" si="1"/>
        <v>373</v>
      </c>
      <c r="D8" s="33">
        <f t="shared" si="1"/>
        <v>365</v>
      </c>
      <c r="E8" s="34">
        <f t="shared" si="1"/>
        <v>709</v>
      </c>
      <c r="F8" s="31">
        <f t="shared" si="1"/>
        <v>363</v>
      </c>
      <c r="G8" s="31">
        <f t="shared" si="1"/>
        <v>346</v>
      </c>
      <c r="H8" s="34">
        <f aca="true" t="shared" si="2" ref="H8:H24">I8+J8</f>
        <v>16</v>
      </c>
      <c r="I8" s="31">
        <f aca="true" t="shared" si="3" ref="I8:AH8">I9+I10</f>
        <v>3</v>
      </c>
      <c r="J8" s="31">
        <f t="shared" si="3"/>
        <v>13</v>
      </c>
      <c r="K8" s="30">
        <f t="shared" si="3"/>
        <v>8</v>
      </c>
      <c r="L8" s="31">
        <f t="shared" si="3"/>
        <v>5</v>
      </c>
      <c r="M8" s="53">
        <f t="shared" si="3"/>
        <v>3</v>
      </c>
      <c r="N8" s="30">
        <f t="shared" si="3"/>
        <v>1</v>
      </c>
      <c r="O8" s="31">
        <f t="shared" si="3"/>
        <v>1</v>
      </c>
      <c r="P8" s="54">
        <f t="shared" si="3"/>
        <v>0</v>
      </c>
      <c r="Q8" s="30">
        <f t="shared" si="3"/>
        <v>0</v>
      </c>
      <c r="R8" s="31">
        <f t="shared" si="3"/>
        <v>0</v>
      </c>
      <c r="S8" s="33">
        <f t="shared" si="3"/>
        <v>0</v>
      </c>
      <c r="T8" s="30">
        <f t="shared" si="3"/>
        <v>0</v>
      </c>
      <c r="U8" s="31">
        <f t="shared" si="3"/>
        <v>0</v>
      </c>
      <c r="V8" s="33">
        <f t="shared" si="3"/>
        <v>0</v>
      </c>
      <c r="W8" s="30">
        <f t="shared" si="3"/>
        <v>0</v>
      </c>
      <c r="X8" s="31">
        <f t="shared" si="3"/>
        <v>0</v>
      </c>
      <c r="Y8" s="33">
        <f t="shared" si="3"/>
        <v>0</v>
      </c>
      <c r="Z8" s="30">
        <f t="shared" si="3"/>
        <v>3</v>
      </c>
      <c r="AA8" s="31">
        <f t="shared" si="3"/>
        <v>1</v>
      </c>
      <c r="AB8" s="33">
        <f t="shared" si="3"/>
        <v>2</v>
      </c>
      <c r="AC8" s="30">
        <f t="shared" si="3"/>
        <v>0</v>
      </c>
      <c r="AD8" s="31">
        <f t="shared" si="3"/>
        <v>0</v>
      </c>
      <c r="AE8" s="33">
        <f t="shared" si="3"/>
        <v>0</v>
      </c>
      <c r="AF8" s="30">
        <f t="shared" si="3"/>
        <v>1</v>
      </c>
      <c r="AG8" s="31">
        <f t="shared" si="3"/>
        <v>0</v>
      </c>
      <c r="AH8" s="32">
        <f t="shared" si="3"/>
        <v>1</v>
      </c>
      <c r="AJ8" s="21"/>
      <c r="AK8" s="11"/>
      <c r="AL8" s="11"/>
    </row>
    <row r="9" spans="1:38" ht="18.75" customHeight="1">
      <c r="A9" s="24" t="s">
        <v>30</v>
      </c>
      <c r="B9" s="25">
        <f>C9+D9</f>
        <v>269</v>
      </c>
      <c r="C9" s="26">
        <f>F9+I9+L9+O9+R9+U9+X9+AA9+AD9+AG9</f>
        <v>123</v>
      </c>
      <c r="D9" s="28">
        <f>G9+J9+M9+P9+S9+V9+Y9+AB9+AE9+AH9</f>
        <v>146</v>
      </c>
      <c r="E9" s="55">
        <f>F9+G9</f>
        <v>260</v>
      </c>
      <c r="F9" s="56">
        <v>119</v>
      </c>
      <c r="G9" s="57">
        <v>141</v>
      </c>
      <c r="H9" s="26">
        <f t="shared" si="2"/>
        <v>4</v>
      </c>
      <c r="I9" s="26">
        <v>1</v>
      </c>
      <c r="J9" s="27">
        <v>3</v>
      </c>
      <c r="K9" s="25">
        <f>L9+M9</f>
        <v>3</v>
      </c>
      <c r="L9" s="26">
        <v>2</v>
      </c>
      <c r="M9" s="28">
        <v>1</v>
      </c>
      <c r="N9" s="55">
        <f>O9+P9</f>
        <v>0</v>
      </c>
      <c r="O9" s="26">
        <v>0</v>
      </c>
      <c r="P9" s="28">
        <v>0</v>
      </c>
      <c r="Q9" s="25">
        <f>R9+S9</f>
        <v>0</v>
      </c>
      <c r="R9" s="26">
        <v>0</v>
      </c>
      <c r="S9" s="27">
        <v>0</v>
      </c>
      <c r="T9" s="25">
        <f>U9+V9</f>
        <v>0</v>
      </c>
      <c r="U9" s="26">
        <v>0</v>
      </c>
      <c r="V9" s="27">
        <v>0</v>
      </c>
      <c r="W9" s="25">
        <f>X9+Y9</f>
        <v>0</v>
      </c>
      <c r="X9" s="26">
        <v>0</v>
      </c>
      <c r="Y9" s="27">
        <v>0</v>
      </c>
      <c r="Z9" s="25">
        <f>AA9+AB9</f>
        <v>2</v>
      </c>
      <c r="AA9" s="26">
        <v>1</v>
      </c>
      <c r="AB9" s="27">
        <v>1</v>
      </c>
      <c r="AC9" s="25">
        <f>AD9+AE9</f>
        <v>0</v>
      </c>
      <c r="AD9" s="26">
        <v>0</v>
      </c>
      <c r="AE9" s="27">
        <v>0</v>
      </c>
      <c r="AF9" s="25">
        <f>AG9+AH9</f>
        <v>0</v>
      </c>
      <c r="AG9" s="26">
        <v>0</v>
      </c>
      <c r="AH9" s="27">
        <v>0</v>
      </c>
      <c r="AJ9" s="21"/>
      <c r="AK9" s="11"/>
      <c r="AL9" s="11"/>
    </row>
    <row r="10" spans="1:38" ht="18.75" customHeight="1">
      <c r="A10" s="24" t="s">
        <v>32</v>
      </c>
      <c r="B10" s="25">
        <f>C10+D10</f>
        <v>469</v>
      </c>
      <c r="C10" s="26">
        <f>F10+I10+L10+O10+R10+U10+X10+AA10+AD10+AG10</f>
        <v>250</v>
      </c>
      <c r="D10" s="28">
        <f>G10+J10+M10+P10+S10+V10+Y10+AB10+AE10+AH10</f>
        <v>219</v>
      </c>
      <c r="E10" s="55">
        <f>F10+G10</f>
        <v>449</v>
      </c>
      <c r="F10" s="56">
        <v>244</v>
      </c>
      <c r="G10" s="58">
        <v>205</v>
      </c>
      <c r="H10" s="26">
        <f t="shared" si="2"/>
        <v>12</v>
      </c>
      <c r="I10" s="26">
        <v>2</v>
      </c>
      <c r="J10" s="27">
        <v>10</v>
      </c>
      <c r="K10" s="25">
        <f>L10+M10</f>
        <v>5</v>
      </c>
      <c r="L10" s="26">
        <v>3</v>
      </c>
      <c r="M10" s="28">
        <v>2</v>
      </c>
      <c r="N10" s="55">
        <f>O10+P10</f>
        <v>1</v>
      </c>
      <c r="O10" s="26">
        <v>1</v>
      </c>
      <c r="P10" s="28">
        <v>0</v>
      </c>
      <c r="Q10" s="25">
        <f>R10+S10</f>
        <v>0</v>
      </c>
      <c r="R10" s="26">
        <v>0</v>
      </c>
      <c r="S10" s="27">
        <v>0</v>
      </c>
      <c r="T10" s="25">
        <f>U10+V10</f>
        <v>0</v>
      </c>
      <c r="U10" s="26">
        <v>0</v>
      </c>
      <c r="V10" s="27">
        <v>0</v>
      </c>
      <c r="W10" s="25">
        <f>X10+Y10</f>
        <v>0</v>
      </c>
      <c r="X10" s="26">
        <v>0</v>
      </c>
      <c r="Y10" s="27">
        <v>0</v>
      </c>
      <c r="Z10" s="25">
        <f>AA10+AB10</f>
        <v>1</v>
      </c>
      <c r="AA10" s="26">
        <v>0</v>
      </c>
      <c r="AB10" s="27">
        <v>1</v>
      </c>
      <c r="AC10" s="25">
        <f>AD10+AE10</f>
        <v>0</v>
      </c>
      <c r="AD10" s="26">
        <v>0</v>
      </c>
      <c r="AE10" s="27">
        <v>0</v>
      </c>
      <c r="AF10" s="25">
        <f>AG10+AH10</f>
        <v>1</v>
      </c>
      <c r="AG10" s="26">
        <v>0</v>
      </c>
      <c r="AH10" s="27">
        <v>1</v>
      </c>
      <c r="AJ10" s="21"/>
      <c r="AK10" s="11"/>
      <c r="AL10" s="11"/>
    </row>
    <row r="11" spans="1:38" ht="18.75" customHeight="1">
      <c r="A11" s="35" t="s">
        <v>35</v>
      </c>
      <c r="B11" s="30">
        <f>B12</f>
        <v>120</v>
      </c>
      <c r="C11" s="31">
        <f>C12</f>
        <v>57</v>
      </c>
      <c r="D11" s="33">
        <f>D12</f>
        <v>63</v>
      </c>
      <c r="E11" s="34">
        <f>E12</f>
        <v>118</v>
      </c>
      <c r="F11" s="31">
        <f>+F12</f>
        <v>55</v>
      </c>
      <c r="G11" s="31">
        <f>+G12</f>
        <v>63</v>
      </c>
      <c r="H11" s="34">
        <f t="shared" si="2"/>
        <v>1</v>
      </c>
      <c r="I11" s="31">
        <f>+I12</f>
        <v>1</v>
      </c>
      <c r="J11" s="31">
        <f>+J12</f>
        <v>0</v>
      </c>
      <c r="K11" s="30">
        <f aca="true" t="shared" si="4" ref="K11:AH11">K12</f>
        <v>1</v>
      </c>
      <c r="L11" s="31">
        <f t="shared" si="4"/>
        <v>1</v>
      </c>
      <c r="M11" s="53">
        <f t="shared" si="4"/>
        <v>0</v>
      </c>
      <c r="N11" s="30">
        <f t="shared" si="4"/>
        <v>0</v>
      </c>
      <c r="O11" s="31">
        <f t="shared" si="4"/>
        <v>0</v>
      </c>
      <c r="P11" s="54">
        <f t="shared" si="4"/>
        <v>0</v>
      </c>
      <c r="Q11" s="30">
        <f t="shared" si="4"/>
        <v>0</v>
      </c>
      <c r="R11" s="31">
        <f t="shared" si="4"/>
        <v>0</v>
      </c>
      <c r="S11" s="33">
        <f t="shared" si="4"/>
        <v>0</v>
      </c>
      <c r="T11" s="30">
        <f t="shared" si="4"/>
        <v>0</v>
      </c>
      <c r="U11" s="31">
        <f t="shared" si="4"/>
        <v>0</v>
      </c>
      <c r="V11" s="33">
        <f t="shared" si="4"/>
        <v>0</v>
      </c>
      <c r="W11" s="30">
        <f t="shared" si="4"/>
        <v>0</v>
      </c>
      <c r="X11" s="31">
        <f t="shared" si="4"/>
        <v>0</v>
      </c>
      <c r="Y11" s="33">
        <f t="shared" si="4"/>
        <v>0</v>
      </c>
      <c r="Z11" s="30">
        <f t="shared" si="4"/>
        <v>0</v>
      </c>
      <c r="AA11" s="31">
        <f t="shared" si="4"/>
        <v>0</v>
      </c>
      <c r="AB11" s="33">
        <f t="shared" si="4"/>
        <v>0</v>
      </c>
      <c r="AC11" s="30">
        <f t="shared" si="4"/>
        <v>0</v>
      </c>
      <c r="AD11" s="31">
        <f t="shared" si="4"/>
        <v>0</v>
      </c>
      <c r="AE11" s="33">
        <f t="shared" si="4"/>
        <v>0</v>
      </c>
      <c r="AF11" s="30">
        <f t="shared" si="4"/>
        <v>0</v>
      </c>
      <c r="AG11" s="31">
        <f t="shared" si="4"/>
        <v>0</v>
      </c>
      <c r="AH11" s="32">
        <f t="shared" si="4"/>
        <v>0</v>
      </c>
      <c r="AJ11" s="21"/>
      <c r="AK11" s="11"/>
      <c r="AL11" s="11"/>
    </row>
    <row r="12" spans="1:38" ht="18.75" customHeight="1">
      <c r="A12" s="24" t="s">
        <v>33</v>
      </c>
      <c r="B12" s="25">
        <f>C12+D12</f>
        <v>120</v>
      </c>
      <c r="C12" s="26">
        <f>F12+I12+L12+O12+R12+U12+X12+AA12+AD12+AG12</f>
        <v>57</v>
      </c>
      <c r="D12" s="28">
        <f>G12+J12+M12+P12+S12+V12+Y12+AB12+AE12+AH12</f>
        <v>63</v>
      </c>
      <c r="E12" s="55">
        <f>F12+G12</f>
        <v>118</v>
      </c>
      <c r="F12" s="56">
        <v>55</v>
      </c>
      <c r="G12" s="57">
        <v>63</v>
      </c>
      <c r="H12" s="26">
        <f t="shared" si="2"/>
        <v>1</v>
      </c>
      <c r="I12" s="26">
        <v>1</v>
      </c>
      <c r="J12" s="27">
        <v>0</v>
      </c>
      <c r="K12" s="25">
        <f>L12+M12</f>
        <v>1</v>
      </c>
      <c r="L12" s="26">
        <v>1</v>
      </c>
      <c r="M12" s="28">
        <v>0</v>
      </c>
      <c r="N12" s="55">
        <f>O12+P12</f>
        <v>0</v>
      </c>
      <c r="O12" s="26">
        <v>0</v>
      </c>
      <c r="P12" s="28">
        <v>0</v>
      </c>
      <c r="Q12" s="25">
        <f>R12+S12</f>
        <v>0</v>
      </c>
      <c r="R12" s="26">
        <v>0</v>
      </c>
      <c r="S12" s="27">
        <v>0</v>
      </c>
      <c r="T12" s="25">
        <f>U12+V12</f>
        <v>0</v>
      </c>
      <c r="U12" s="26">
        <v>0</v>
      </c>
      <c r="V12" s="27">
        <v>0</v>
      </c>
      <c r="W12" s="25"/>
      <c r="X12" s="26">
        <v>0</v>
      </c>
      <c r="Y12" s="27">
        <v>0</v>
      </c>
      <c r="Z12" s="25">
        <f>AA12+AB12</f>
        <v>0</v>
      </c>
      <c r="AA12" s="26">
        <v>0</v>
      </c>
      <c r="AB12" s="27">
        <v>0</v>
      </c>
      <c r="AC12" s="25">
        <f>AD12+AE12</f>
        <v>0</v>
      </c>
      <c r="AD12" s="26">
        <v>0</v>
      </c>
      <c r="AE12" s="27">
        <v>0</v>
      </c>
      <c r="AF12" s="25">
        <f>AG12+AH12</f>
        <v>0</v>
      </c>
      <c r="AG12" s="26">
        <v>0</v>
      </c>
      <c r="AH12" s="27">
        <v>0</v>
      </c>
      <c r="AJ12" s="21"/>
      <c r="AK12" s="11"/>
      <c r="AL12" s="11"/>
    </row>
    <row r="13" spans="1:38" ht="18.75" customHeight="1">
      <c r="A13" s="35" t="s">
        <v>38</v>
      </c>
      <c r="B13" s="30">
        <f aca="true" t="shared" si="5" ref="B13:G13">B14+B15+B16</f>
        <v>425</v>
      </c>
      <c r="C13" s="31">
        <f t="shared" si="5"/>
        <v>237</v>
      </c>
      <c r="D13" s="33">
        <f t="shared" si="5"/>
        <v>188</v>
      </c>
      <c r="E13" s="34">
        <f t="shared" si="5"/>
        <v>408</v>
      </c>
      <c r="F13" s="31">
        <f t="shared" si="5"/>
        <v>226</v>
      </c>
      <c r="G13" s="31">
        <f t="shared" si="5"/>
        <v>182</v>
      </c>
      <c r="H13" s="34">
        <f t="shared" si="2"/>
        <v>7</v>
      </c>
      <c r="I13" s="31">
        <f aca="true" t="shared" si="6" ref="I13:AH13">I14+I15+I16</f>
        <v>2</v>
      </c>
      <c r="J13" s="31">
        <f t="shared" si="6"/>
        <v>5</v>
      </c>
      <c r="K13" s="30">
        <f t="shared" si="6"/>
        <v>8</v>
      </c>
      <c r="L13" s="31">
        <f t="shared" si="6"/>
        <v>7</v>
      </c>
      <c r="M13" s="53">
        <f t="shared" si="6"/>
        <v>1</v>
      </c>
      <c r="N13" s="30">
        <f t="shared" si="6"/>
        <v>1</v>
      </c>
      <c r="O13" s="31">
        <f t="shared" si="6"/>
        <v>1</v>
      </c>
      <c r="P13" s="54">
        <f t="shared" si="6"/>
        <v>0</v>
      </c>
      <c r="Q13" s="30">
        <f t="shared" si="6"/>
        <v>0</v>
      </c>
      <c r="R13" s="31">
        <f t="shared" si="6"/>
        <v>0</v>
      </c>
      <c r="S13" s="33">
        <f t="shared" si="6"/>
        <v>0</v>
      </c>
      <c r="T13" s="30">
        <f t="shared" si="6"/>
        <v>1</v>
      </c>
      <c r="U13" s="31">
        <f t="shared" si="6"/>
        <v>1</v>
      </c>
      <c r="V13" s="33">
        <f t="shared" si="6"/>
        <v>0</v>
      </c>
      <c r="W13" s="30">
        <f t="shared" si="6"/>
        <v>0</v>
      </c>
      <c r="X13" s="31">
        <f t="shared" si="6"/>
        <v>0</v>
      </c>
      <c r="Y13" s="33">
        <f t="shared" si="6"/>
        <v>0</v>
      </c>
      <c r="Z13" s="30">
        <f t="shared" si="6"/>
        <v>0</v>
      </c>
      <c r="AA13" s="31">
        <f t="shared" si="6"/>
        <v>0</v>
      </c>
      <c r="AB13" s="33">
        <f t="shared" si="6"/>
        <v>0</v>
      </c>
      <c r="AC13" s="30">
        <f t="shared" si="6"/>
        <v>0</v>
      </c>
      <c r="AD13" s="31">
        <f t="shared" si="6"/>
        <v>0</v>
      </c>
      <c r="AE13" s="33">
        <f t="shared" si="6"/>
        <v>0</v>
      </c>
      <c r="AF13" s="30">
        <f t="shared" si="6"/>
        <v>0</v>
      </c>
      <c r="AG13" s="31">
        <f t="shared" si="6"/>
        <v>0</v>
      </c>
      <c r="AH13" s="32">
        <f t="shared" si="6"/>
        <v>0</v>
      </c>
      <c r="AJ13" s="21"/>
      <c r="AK13" s="11"/>
      <c r="AL13" s="11"/>
    </row>
    <row r="14" spans="1:38" ht="18.75" customHeight="1">
      <c r="A14" s="24" t="s">
        <v>34</v>
      </c>
      <c r="B14" s="25">
        <f>C14+D14</f>
        <v>78</v>
      </c>
      <c r="C14" s="26">
        <f aca="true" t="shared" si="7" ref="C14:D16">F14+I14+L14+O14+R14+U14+X14+AA14+AD14+AG14</f>
        <v>49</v>
      </c>
      <c r="D14" s="28">
        <f t="shared" si="7"/>
        <v>29</v>
      </c>
      <c r="E14" s="55">
        <f>F14+G14</f>
        <v>73</v>
      </c>
      <c r="F14" s="59">
        <v>45</v>
      </c>
      <c r="G14" s="56">
        <v>28</v>
      </c>
      <c r="H14" s="51">
        <f t="shared" si="2"/>
        <v>1</v>
      </c>
      <c r="I14" s="26">
        <v>1</v>
      </c>
      <c r="J14" s="27">
        <v>0</v>
      </c>
      <c r="K14" s="25">
        <f>L14+M14</f>
        <v>4</v>
      </c>
      <c r="L14" s="26">
        <v>3</v>
      </c>
      <c r="M14" s="28">
        <v>1</v>
      </c>
      <c r="N14" s="55">
        <f>O14+P14</f>
        <v>0</v>
      </c>
      <c r="O14" s="26">
        <v>0</v>
      </c>
      <c r="P14" s="28">
        <v>0</v>
      </c>
      <c r="Q14" s="25">
        <f>R14+S14</f>
        <v>0</v>
      </c>
      <c r="R14" s="26">
        <v>0</v>
      </c>
      <c r="S14" s="27">
        <v>0</v>
      </c>
      <c r="T14" s="25">
        <f>U14+V14</f>
        <v>0</v>
      </c>
      <c r="U14" s="26">
        <v>0</v>
      </c>
      <c r="V14" s="27">
        <v>0</v>
      </c>
      <c r="W14" s="25">
        <f>X14+Y14</f>
        <v>0</v>
      </c>
      <c r="X14" s="26">
        <v>0</v>
      </c>
      <c r="Y14" s="27">
        <v>0</v>
      </c>
      <c r="Z14" s="25">
        <f>AA14+AB14</f>
        <v>0</v>
      </c>
      <c r="AA14" s="26">
        <v>0</v>
      </c>
      <c r="AB14" s="27">
        <v>0</v>
      </c>
      <c r="AC14" s="25">
        <f>AD14+AE14</f>
        <v>0</v>
      </c>
      <c r="AD14" s="26">
        <v>0</v>
      </c>
      <c r="AE14" s="27">
        <v>0</v>
      </c>
      <c r="AF14" s="25">
        <f>AG14+AH14</f>
        <v>0</v>
      </c>
      <c r="AG14" s="26">
        <v>0</v>
      </c>
      <c r="AH14" s="27">
        <v>0</v>
      </c>
      <c r="AJ14" s="21"/>
      <c r="AK14" s="11"/>
      <c r="AL14" s="11"/>
    </row>
    <row r="15" spans="1:38" ht="18.75" customHeight="1">
      <c r="A15" s="24" t="s">
        <v>41</v>
      </c>
      <c r="B15" s="25">
        <f>C15+D15</f>
        <v>48</v>
      </c>
      <c r="C15" s="26">
        <f t="shared" si="7"/>
        <v>29</v>
      </c>
      <c r="D15" s="28">
        <f t="shared" si="7"/>
        <v>19</v>
      </c>
      <c r="E15" s="55">
        <f>F15+G15</f>
        <v>42</v>
      </c>
      <c r="F15" s="26">
        <v>28</v>
      </c>
      <c r="G15" s="56">
        <v>14</v>
      </c>
      <c r="H15" s="55">
        <f t="shared" si="2"/>
        <v>5</v>
      </c>
      <c r="I15" s="26">
        <v>0</v>
      </c>
      <c r="J15" s="27">
        <v>5</v>
      </c>
      <c r="K15" s="25">
        <f>L15+M15</f>
        <v>1</v>
      </c>
      <c r="L15" s="26">
        <v>1</v>
      </c>
      <c r="M15" s="28">
        <v>0</v>
      </c>
      <c r="N15" s="55">
        <f>O15+P15</f>
        <v>0</v>
      </c>
      <c r="O15" s="26">
        <v>0</v>
      </c>
      <c r="P15" s="28">
        <v>0</v>
      </c>
      <c r="Q15" s="25">
        <f>R15+S15</f>
        <v>0</v>
      </c>
      <c r="R15" s="26">
        <v>0</v>
      </c>
      <c r="S15" s="27">
        <v>0</v>
      </c>
      <c r="T15" s="25">
        <f>U15+V15</f>
        <v>0</v>
      </c>
      <c r="U15" s="26">
        <v>0</v>
      </c>
      <c r="V15" s="27">
        <v>0</v>
      </c>
      <c r="W15" s="25">
        <f>X15+Y15</f>
        <v>0</v>
      </c>
      <c r="X15" s="26">
        <v>0</v>
      </c>
      <c r="Y15" s="27">
        <v>0</v>
      </c>
      <c r="Z15" s="25">
        <f>AA15+AB15</f>
        <v>0</v>
      </c>
      <c r="AA15" s="26">
        <v>0</v>
      </c>
      <c r="AB15" s="27">
        <v>0</v>
      </c>
      <c r="AC15" s="25">
        <f>AD15+AE15</f>
        <v>0</v>
      </c>
      <c r="AD15" s="26">
        <v>0</v>
      </c>
      <c r="AE15" s="27">
        <v>0</v>
      </c>
      <c r="AF15" s="25">
        <f>AG15+AH15</f>
        <v>0</v>
      </c>
      <c r="AG15" s="26">
        <v>0</v>
      </c>
      <c r="AH15" s="27">
        <v>0</v>
      </c>
      <c r="AJ15" s="21"/>
      <c r="AK15" s="11"/>
      <c r="AL15" s="11"/>
    </row>
    <row r="16" spans="1:38" ht="18.75" customHeight="1">
      <c r="A16" s="24" t="s">
        <v>43</v>
      </c>
      <c r="B16" s="25">
        <f>C16+D16</f>
        <v>299</v>
      </c>
      <c r="C16" s="26">
        <f t="shared" si="7"/>
        <v>159</v>
      </c>
      <c r="D16" s="28">
        <f t="shared" si="7"/>
        <v>140</v>
      </c>
      <c r="E16" s="55">
        <f>F16+G16</f>
        <v>293</v>
      </c>
      <c r="F16" s="26">
        <v>153</v>
      </c>
      <c r="G16" s="56">
        <v>140</v>
      </c>
      <c r="H16" s="55">
        <f t="shared" si="2"/>
        <v>1</v>
      </c>
      <c r="I16" s="26">
        <v>1</v>
      </c>
      <c r="J16" s="27">
        <v>0</v>
      </c>
      <c r="K16" s="25">
        <f>L16+M16</f>
        <v>3</v>
      </c>
      <c r="L16" s="26">
        <v>3</v>
      </c>
      <c r="M16" s="28">
        <v>0</v>
      </c>
      <c r="N16" s="55">
        <f>O16+P16</f>
        <v>1</v>
      </c>
      <c r="O16" s="26">
        <v>1</v>
      </c>
      <c r="P16" s="28">
        <v>0</v>
      </c>
      <c r="Q16" s="25">
        <f>R16+S16</f>
        <v>0</v>
      </c>
      <c r="R16" s="26">
        <v>0</v>
      </c>
      <c r="S16" s="27">
        <v>0</v>
      </c>
      <c r="T16" s="25">
        <f>U16+V16</f>
        <v>1</v>
      </c>
      <c r="U16" s="26">
        <v>1</v>
      </c>
      <c r="V16" s="27">
        <v>0</v>
      </c>
      <c r="W16" s="25">
        <f>X16+Y16</f>
        <v>0</v>
      </c>
      <c r="X16" s="26">
        <v>0</v>
      </c>
      <c r="Y16" s="27">
        <v>0</v>
      </c>
      <c r="Z16" s="25">
        <f>AA16+AB16</f>
        <v>0</v>
      </c>
      <c r="AA16" s="26">
        <v>0</v>
      </c>
      <c r="AB16" s="27">
        <v>0</v>
      </c>
      <c r="AC16" s="25">
        <f>AD16+AE16</f>
        <v>0</v>
      </c>
      <c r="AD16" s="26">
        <v>0</v>
      </c>
      <c r="AE16" s="27">
        <v>0</v>
      </c>
      <c r="AF16" s="25">
        <f>AG16+AH16</f>
        <v>0</v>
      </c>
      <c r="AG16" s="26">
        <v>0</v>
      </c>
      <c r="AH16" s="27">
        <v>0</v>
      </c>
      <c r="AJ16" s="21"/>
      <c r="AK16" s="11"/>
      <c r="AL16" s="11"/>
    </row>
    <row r="17" spans="1:38" ht="18.75" customHeight="1">
      <c r="A17" s="35" t="s">
        <v>45</v>
      </c>
      <c r="B17" s="30">
        <f>B18</f>
        <v>53</v>
      </c>
      <c r="C17" s="31">
        <f>C18</f>
        <v>40</v>
      </c>
      <c r="D17" s="33">
        <f>D18</f>
        <v>13</v>
      </c>
      <c r="E17" s="34">
        <f>E18</f>
        <v>52</v>
      </c>
      <c r="F17" s="31">
        <f>+F18</f>
        <v>39</v>
      </c>
      <c r="G17" s="31">
        <f>+G18</f>
        <v>13</v>
      </c>
      <c r="H17" s="34">
        <f t="shared" si="2"/>
        <v>0</v>
      </c>
      <c r="I17" s="31">
        <f>+I18</f>
        <v>0</v>
      </c>
      <c r="J17" s="31">
        <f>+J18</f>
        <v>0</v>
      </c>
      <c r="K17" s="30">
        <f aca="true" t="shared" si="8" ref="K17:AH17">K18</f>
        <v>1</v>
      </c>
      <c r="L17" s="31">
        <f t="shared" si="8"/>
        <v>1</v>
      </c>
      <c r="M17" s="53">
        <f t="shared" si="8"/>
        <v>0</v>
      </c>
      <c r="N17" s="34">
        <f t="shared" si="8"/>
        <v>0</v>
      </c>
      <c r="O17" s="31">
        <f t="shared" si="8"/>
        <v>0</v>
      </c>
      <c r="P17" s="33">
        <f t="shared" si="8"/>
        <v>0</v>
      </c>
      <c r="Q17" s="30">
        <f t="shared" si="8"/>
        <v>0</v>
      </c>
      <c r="R17" s="31">
        <f t="shared" si="8"/>
        <v>0</v>
      </c>
      <c r="S17" s="33">
        <f t="shared" si="8"/>
        <v>0</v>
      </c>
      <c r="T17" s="30">
        <f t="shared" si="8"/>
        <v>0</v>
      </c>
      <c r="U17" s="31">
        <f t="shared" si="8"/>
        <v>0</v>
      </c>
      <c r="V17" s="33">
        <f t="shared" si="8"/>
        <v>0</v>
      </c>
      <c r="W17" s="30">
        <f t="shared" si="8"/>
        <v>0</v>
      </c>
      <c r="X17" s="31">
        <f t="shared" si="8"/>
        <v>0</v>
      </c>
      <c r="Y17" s="33">
        <f t="shared" si="8"/>
        <v>0</v>
      </c>
      <c r="Z17" s="30">
        <f t="shared" si="8"/>
        <v>0</v>
      </c>
      <c r="AA17" s="31">
        <f t="shared" si="8"/>
        <v>0</v>
      </c>
      <c r="AB17" s="33">
        <f t="shared" si="8"/>
        <v>0</v>
      </c>
      <c r="AC17" s="30">
        <f t="shared" si="8"/>
        <v>0</v>
      </c>
      <c r="AD17" s="31">
        <f t="shared" si="8"/>
        <v>0</v>
      </c>
      <c r="AE17" s="33">
        <f t="shared" si="8"/>
        <v>0</v>
      </c>
      <c r="AF17" s="30">
        <f t="shared" si="8"/>
        <v>0</v>
      </c>
      <c r="AG17" s="31">
        <f t="shared" si="8"/>
        <v>0</v>
      </c>
      <c r="AH17" s="32">
        <f t="shared" si="8"/>
        <v>0</v>
      </c>
      <c r="AJ17" s="21"/>
      <c r="AK17" s="11"/>
      <c r="AL17" s="11"/>
    </row>
    <row r="18" spans="1:38" ht="18.75" customHeight="1">
      <c r="A18" s="24" t="s">
        <v>39</v>
      </c>
      <c r="B18" s="25">
        <f>C18+D18</f>
        <v>53</v>
      </c>
      <c r="C18" s="26">
        <f>F18+I18+L18+O18+R18+U18+X18+AA18+AD18+AG18</f>
        <v>40</v>
      </c>
      <c r="D18" s="28">
        <f>G18+J18+M18+P18+S18+V18+Y18+AB18+AE18+AH18</f>
        <v>13</v>
      </c>
      <c r="E18" s="55">
        <f>F18+G18</f>
        <v>52</v>
      </c>
      <c r="F18" s="26">
        <v>39</v>
      </c>
      <c r="G18" s="28">
        <v>13</v>
      </c>
      <c r="H18" s="51">
        <f t="shared" si="2"/>
        <v>0</v>
      </c>
      <c r="I18" s="26">
        <v>0</v>
      </c>
      <c r="J18" s="27">
        <v>0</v>
      </c>
      <c r="K18" s="25">
        <f>L18+M18</f>
        <v>1</v>
      </c>
      <c r="L18" s="26">
        <v>1</v>
      </c>
      <c r="M18" s="28">
        <v>0</v>
      </c>
      <c r="N18" s="55">
        <f>O18+P18</f>
        <v>0</v>
      </c>
      <c r="O18" s="26">
        <v>0</v>
      </c>
      <c r="P18" s="28">
        <v>0</v>
      </c>
      <c r="Q18" s="25">
        <f>R18+S18</f>
        <v>0</v>
      </c>
      <c r="R18" s="26">
        <v>0</v>
      </c>
      <c r="S18" s="27">
        <v>0</v>
      </c>
      <c r="T18" s="25">
        <f>U18+V18</f>
        <v>0</v>
      </c>
      <c r="U18" s="26">
        <v>0</v>
      </c>
      <c r="V18" s="27">
        <v>0</v>
      </c>
      <c r="W18" s="25">
        <f>X18+Y18</f>
        <v>0</v>
      </c>
      <c r="X18" s="26">
        <v>0</v>
      </c>
      <c r="Y18" s="27">
        <v>0</v>
      </c>
      <c r="Z18" s="25">
        <f>AA18+AB18</f>
        <v>0</v>
      </c>
      <c r="AA18" s="26">
        <v>0</v>
      </c>
      <c r="AB18" s="27">
        <v>0</v>
      </c>
      <c r="AC18" s="25">
        <f>AD18+AE18</f>
        <v>0</v>
      </c>
      <c r="AD18" s="26">
        <v>0</v>
      </c>
      <c r="AE18" s="27">
        <v>0</v>
      </c>
      <c r="AF18" s="25">
        <f>AG18+AH18</f>
        <v>0</v>
      </c>
      <c r="AG18" s="26">
        <v>0</v>
      </c>
      <c r="AH18" s="27">
        <v>0</v>
      </c>
      <c r="AJ18" s="21"/>
      <c r="AK18" s="11"/>
      <c r="AL18" s="11"/>
    </row>
    <row r="19" spans="1:34" ht="18.75" customHeight="1">
      <c r="A19" s="35" t="s">
        <v>46</v>
      </c>
      <c r="B19" s="30">
        <f>B20</f>
        <v>568</v>
      </c>
      <c r="C19" s="31">
        <f>C20</f>
        <v>226</v>
      </c>
      <c r="D19" s="33">
        <f>D20</f>
        <v>342</v>
      </c>
      <c r="E19" s="34">
        <f>E20</f>
        <v>535</v>
      </c>
      <c r="F19" s="31">
        <f>+F20</f>
        <v>212</v>
      </c>
      <c r="G19" s="31">
        <f>+G20</f>
        <v>323</v>
      </c>
      <c r="H19" s="34">
        <f t="shared" si="2"/>
        <v>18</v>
      </c>
      <c r="I19" s="31">
        <f>+I20</f>
        <v>4</v>
      </c>
      <c r="J19" s="31">
        <f>+J20</f>
        <v>14</v>
      </c>
      <c r="K19" s="30">
        <f aca="true" t="shared" si="9" ref="K19:AH19">K20</f>
        <v>11</v>
      </c>
      <c r="L19" s="31">
        <f t="shared" si="9"/>
        <v>8</v>
      </c>
      <c r="M19" s="53">
        <f t="shared" si="9"/>
        <v>3</v>
      </c>
      <c r="N19" s="34">
        <f t="shared" si="9"/>
        <v>0</v>
      </c>
      <c r="O19" s="31">
        <f t="shared" si="9"/>
        <v>0</v>
      </c>
      <c r="P19" s="31">
        <f t="shared" si="9"/>
        <v>0</v>
      </c>
      <c r="Q19" s="30">
        <f t="shared" si="9"/>
        <v>0</v>
      </c>
      <c r="R19" s="31">
        <f t="shared" si="9"/>
        <v>0</v>
      </c>
      <c r="S19" s="33">
        <f t="shared" si="9"/>
        <v>0</v>
      </c>
      <c r="T19" s="30">
        <f t="shared" si="9"/>
        <v>1</v>
      </c>
      <c r="U19" s="31">
        <f t="shared" si="9"/>
        <v>1</v>
      </c>
      <c r="V19" s="33">
        <f t="shared" si="9"/>
        <v>0</v>
      </c>
      <c r="W19" s="30">
        <f t="shared" si="9"/>
        <v>1</v>
      </c>
      <c r="X19" s="31">
        <f t="shared" si="9"/>
        <v>0</v>
      </c>
      <c r="Y19" s="33">
        <f t="shared" si="9"/>
        <v>1</v>
      </c>
      <c r="Z19" s="30">
        <f t="shared" si="9"/>
        <v>1</v>
      </c>
      <c r="AA19" s="31">
        <f t="shared" si="9"/>
        <v>0</v>
      </c>
      <c r="AB19" s="33">
        <f t="shared" si="9"/>
        <v>1</v>
      </c>
      <c r="AC19" s="30">
        <f t="shared" si="9"/>
        <v>0</v>
      </c>
      <c r="AD19" s="31">
        <f t="shared" si="9"/>
        <v>0</v>
      </c>
      <c r="AE19" s="33">
        <f t="shared" si="9"/>
        <v>0</v>
      </c>
      <c r="AF19" s="30">
        <f t="shared" si="9"/>
        <v>1</v>
      </c>
      <c r="AG19" s="31">
        <f t="shared" si="9"/>
        <v>1</v>
      </c>
      <c r="AH19" s="32">
        <f t="shared" si="9"/>
        <v>0</v>
      </c>
    </row>
    <row r="20" spans="1:34" ht="18.75" customHeight="1">
      <c r="A20" s="24" t="s">
        <v>40</v>
      </c>
      <c r="B20" s="25">
        <f>C20+D20</f>
        <v>568</v>
      </c>
      <c r="C20" s="26">
        <f>F20+I20+L20+O20+R20+U20+X20+AA20+AD20+AG20</f>
        <v>226</v>
      </c>
      <c r="D20" s="28">
        <f>G20+J20+M20+P20+S20+V20+Y20+AB20+AE20+AH20</f>
        <v>342</v>
      </c>
      <c r="E20" s="55">
        <f>F20+G20</f>
        <v>535</v>
      </c>
      <c r="F20" s="26">
        <v>212</v>
      </c>
      <c r="G20" s="28">
        <v>323</v>
      </c>
      <c r="H20" s="51">
        <f t="shared" si="2"/>
        <v>18</v>
      </c>
      <c r="I20" s="26">
        <v>4</v>
      </c>
      <c r="J20" s="27">
        <v>14</v>
      </c>
      <c r="K20" s="25">
        <f>L20+M20</f>
        <v>11</v>
      </c>
      <c r="L20" s="26">
        <v>8</v>
      </c>
      <c r="M20" s="28">
        <v>3</v>
      </c>
      <c r="N20" s="55">
        <f>O20+P20</f>
        <v>0</v>
      </c>
      <c r="O20" s="26">
        <v>0</v>
      </c>
      <c r="P20" s="28">
        <v>0</v>
      </c>
      <c r="Q20" s="25">
        <f>R20+S20</f>
        <v>0</v>
      </c>
      <c r="R20" s="26">
        <v>0</v>
      </c>
      <c r="S20" s="27">
        <v>0</v>
      </c>
      <c r="T20" s="25">
        <f>U20+V20</f>
        <v>1</v>
      </c>
      <c r="U20" s="26">
        <v>1</v>
      </c>
      <c r="V20" s="27">
        <v>0</v>
      </c>
      <c r="W20" s="25">
        <f>X20+Y20</f>
        <v>1</v>
      </c>
      <c r="X20" s="26">
        <v>0</v>
      </c>
      <c r="Y20" s="27">
        <v>1</v>
      </c>
      <c r="Z20" s="25">
        <f>AA20+AB20</f>
        <v>1</v>
      </c>
      <c r="AA20" s="26">
        <v>0</v>
      </c>
      <c r="AB20" s="27">
        <v>1</v>
      </c>
      <c r="AC20" s="25">
        <f>AD20+AE20</f>
        <v>0</v>
      </c>
      <c r="AD20" s="26">
        <v>0</v>
      </c>
      <c r="AE20" s="27">
        <v>0</v>
      </c>
      <c r="AF20" s="25">
        <f>AG20+AH20</f>
        <v>1</v>
      </c>
      <c r="AG20" s="26">
        <v>1</v>
      </c>
      <c r="AH20" s="27">
        <v>0</v>
      </c>
    </row>
    <row r="21" spans="1:34" ht="18.75" customHeight="1">
      <c r="A21" s="35" t="s">
        <v>47</v>
      </c>
      <c r="B21" s="30">
        <f>B22</f>
        <v>30</v>
      </c>
      <c r="C21" s="31">
        <f>C22</f>
        <v>20</v>
      </c>
      <c r="D21" s="33">
        <f>D22</f>
        <v>10</v>
      </c>
      <c r="E21" s="34">
        <f>E22</f>
        <v>28</v>
      </c>
      <c r="F21" s="31">
        <f>+F22</f>
        <v>18</v>
      </c>
      <c r="G21" s="31">
        <f>+G22</f>
        <v>10</v>
      </c>
      <c r="H21" s="34">
        <f t="shared" si="2"/>
        <v>0</v>
      </c>
      <c r="I21" s="31">
        <f>+I22</f>
        <v>0</v>
      </c>
      <c r="J21" s="31">
        <f>+J22</f>
        <v>0</v>
      </c>
      <c r="K21" s="30">
        <f aca="true" t="shared" si="10" ref="K21:AG21">K22</f>
        <v>2</v>
      </c>
      <c r="L21" s="31">
        <f t="shared" si="10"/>
        <v>2</v>
      </c>
      <c r="M21" s="53">
        <f t="shared" si="10"/>
        <v>0</v>
      </c>
      <c r="N21" s="30">
        <f t="shared" si="10"/>
        <v>0</v>
      </c>
      <c r="O21" s="31">
        <f t="shared" si="10"/>
        <v>0</v>
      </c>
      <c r="P21" s="54">
        <f t="shared" si="10"/>
        <v>0</v>
      </c>
      <c r="Q21" s="30">
        <f t="shared" si="10"/>
        <v>0</v>
      </c>
      <c r="R21" s="31">
        <f t="shared" si="10"/>
        <v>0</v>
      </c>
      <c r="S21" s="33">
        <f t="shared" si="10"/>
        <v>0</v>
      </c>
      <c r="T21" s="30">
        <f t="shared" si="10"/>
        <v>0</v>
      </c>
      <c r="U21" s="31">
        <f t="shared" si="10"/>
        <v>0</v>
      </c>
      <c r="V21" s="33">
        <f t="shared" si="10"/>
        <v>0</v>
      </c>
      <c r="W21" s="30">
        <f t="shared" si="10"/>
        <v>0</v>
      </c>
      <c r="X21" s="31">
        <f t="shared" si="10"/>
        <v>0</v>
      </c>
      <c r="Y21" s="33">
        <f t="shared" si="10"/>
        <v>0</v>
      </c>
      <c r="Z21" s="30">
        <f t="shared" si="10"/>
        <v>0</v>
      </c>
      <c r="AA21" s="31">
        <f t="shared" si="10"/>
        <v>0</v>
      </c>
      <c r="AB21" s="33">
        <f t="shared" si="10"/>
        <v>0</v>
      </c>
      <c r="AC21" s="30">
        <f t="shared" si="10"/>
        <v>0</v>
      </c>
      <c r="AD21" s="31">
        <f t="shared" si="10"/>
        <v>0</v>
      </c>
      <c r="AE21" s="33">
        <f t="shared" si="10"/>
        <v>0</v>
      </c>
      <c r="AF21" s="30">
        <f t="shared" si="10"/>
        <v>0</v>
      </c>
      <c r="AG21" s="31">
        <f t="shared" si="10"/>
        <v>0</v>
      </c>
      <c r="AH21" s="32">
        <f>+AH22</f>
        <v>0</v>
      </c>
    </row>
    <row r="22" spans="1:34" ht="18.75" customHeight="1">
      <c r="A22" s="24" t="s">
        <v>42</v>
      </c>
      <c r="B22" s="25">
        <f>C22+D22</f>
        <v>30</v>
      </c>
      <c r="C22" s="26">
        <f>F22+I22+L22+O22+R22+U22+X22+AA22+AD22+AG22</f>
        <v>20</v>
      </c>
      <c r="D22" s="28">
        <f>G22+J22+M22+P22+S22+V22+Y22+AB22+AE22+AH22</f>
        <v>10</v>
      </c>
      <c r="E22" s="55">
        <f>F22+G22</f>
        <v>28</v>
      </c>
      <c r="F22" s="26">
        <v>18</v>
      </c>
      <c r="G22" s="28">
        <v>10</v>
      </c>
      <c r="H22" s="51">
        <f t="shared" si="2"/>
        <v>0</v>
      </c>
      <c r="I22" s="26">
        <v>0</v>
      </c>
      <c r="J22" s="27">
        <v>0</v>
      </c>
      <c r="K22" s="25">
        <f>L22+M22</f>
        <v>2</v>
      </c>
      <c r="L22" s="26">
        <v>2</v>
      </c>
      <c r="M22" s="28">
        <v>0</v>
      </c>
      <c r="N22" s="55">
        <f>O22+P22</f>
        <v>0</v>
      </c>
      <c r="O22" s="26">
        <v>0</v>
      </c>
      <c r="P22" s="28">
        <v>0</v>
      </c>
      <c r="Q22" s="25">
        <f>R22+S22</f>
        <v>0</v>
      </c>
      <c r="R22" s="26">
        <v>0</v>
      </c>
      <c r="S22" s="27">
        <v>0</v>
      </c>
      <c r="T22" s="25">
        <f>U22+V22</f>
        <v>0</v>
      </c>
      <c r="U22" s="26">
        <v>0</v>
      </c>
      <c r="V22" s="27">
        <v>0</v>
      </c>
      <c r="W22" s="25">
        <f>X22+Y22</f>
        <v>0</v>
      </c>
      <c r="X22" s="26">
        <v>0</v>
      </c>
      <c r="Y22" s="27">
        <v>0</v>
      </c>
      <c r="Z22" s="25">
        <f>AA22+AB22</f>
        <v>0</v>
      </c>
      <c r="AA22" s="26">
        <v>0</v>
      </c>
      <c r="AB22" s="27">
        <v>0</v>
      </c>
      <c r="AC22" s="25">
        <f>AD22+AE22</f>
        <v>0</v>
      </c>
      <c r="AD22" s="26">
        <v>0</v>
      </c>
      <c r="AE22" s="27">
        <v>0</v>
      </c>
      <c r="AF22" s="25">
        <f>AG22+AH22</f>
        <v>0</v>
      </c>
      <c r="AG22" s="26">
        <v>0</v>
      </c>
      <c r="AH22" s="27">
        <v>0</v>
      </c>
    </row>
    <row r="23" spans="1:34" ht="18.75" customHeight="1">
      <c r="A23" s="35" t="s">
        <v>44</v>
      </c>
      <c r="B23" s="30">
        <f>B24</f>
        <v>372</v>
      </c>
      <c r="C23" s="31">
        <f>C24</f>
        <v>202</v>
      </c>
      <c r="D23" s="33">
        <f>D24</f>
        <v>170</v>
      </c>
      <c r="E23" s="34">
        <f>E24</f>
        <v>363</v>
      </c>
      <c r="F23" s="31">
        <f>+F24</f>
        <v>196</v>
      </c>
      <c r="G23" s="31">
        <f>+G24</f>
        <v>167</v>
      </c>
      <c r="H23" s="34">
        <f t="shared" si="2"/>
        <v>5</v>
      </c>
      <c r="I23" s="31">
        <f>+I24</f>
        <v>3</v>
      </c>
      <c r="J23" s="31">
        <f>+J24</f>
        <v>2</v>
      </c>
      <c r="K23" s="30">
        <f aca="true" t="shared" si="11" ref="K23:AH23">K24</f>
        <v>2</v>
      </c>
      <c r="L23" s="31">
        <f t="shared" si="11"/>
        <v>1</v>
      </c>
      <c r="M23" s="53">
        <f t="shared" si="11"/>
        <v>1</v>
      </c>
      <c r="N23" s="34">
        <f t="shared" si="11"/>
        <v>1</v>
      </c>
      <c r="O23" s="31">
        <f t="shared" si="11"/>
        <v>1</v>
      </c>
      <c r="P23" s="31">
        <f t="shared" si="11"/>
        <v>0</v>
      </c>
      <c r="Q23" s="30">
        <f t="shared" si="11"/>
        <v>0</v>
      </c>
      <c r="R23" s="31">
        <f t="shared" si="11"/>
        <v>0</v>
      </c>
      <c r="S23" s="33">
        <f t="shared" si="11"/>
        <v>0</v>
      </c>
      <c r="T23" s="30">
        <f t="shared" si="11"/>
        <v>0</v>
      </c>
      <c r="U23" s="31">
        <f t="shared" si="11"/>
        <v>0</v>
      </c>
      <c r="V23" s="33">
        <f t="shared" si="11"/>
        <v>0</v>
      </c>
      <c r="W23" s="30">
        <f t="shared" si="11"/>
        <v>0</v>
      </c>
      <c r="X23" s="31">
        <f t="shared" si="11"/>
        <v>0</v>
      </c>
      <c r="Y23" s="33">
        <f t="shared" si="11"/>
        <v>0</v>
      </c>
      <c r="Z23" s="30">
        <f t="shared" si="11"/>
        <v>0</v>
      </c>
      <c r="AA23" s="31">
        <f t="shared" si="11"/>
        <v>0</v>
      </c>
      <c r="AB23" s="33">
        <f t="shared" si="11"/>
        <v>0</v>
      </c>
      <c r="AC23" s="30">
        <f t="shared" si="11"/>
        <v>0</v>
      </c>
      <c r="AD23" s="31">
        <f t="shared" si="11"/>
        <v>0</v>
      </c>
      <c r="AE23" s="33">
        <f t="shared" si="11"/>
        <v>0</v>
      </c>
      <c r="AF23" s="30">
        <f t="shared" si="11"/>
        <v>1</v>
      </c>
      <c r="AG23" s="31">
        <f t="shared" si="11"/>
        <v>1</v>
      </c>
      <c r="AH23" s="32">
        <f t="shared" si="11"/>
        <v>0</v>
      </c>
    </row>
    <row r="24" spans="1:34" ht="18.75" customHeight="1">
      <c r="A24" s="24" t="s">
        <v>44</v>
      </c>
      <c r="B24" s="25">
        <f>C24+D24</f>
        <v>372</v>
      </c>
      <c r="C24" s="26">
        <f>F24+I24+L24+O24+R24+U24+X24+AA24+AD24+AG24</f>
        <v>202</v>
      </c>
      <c r="D24" s="56">
        <f>G24+J24+M24+P24+S24+V24+Y24+AB24+AE24+AH24</f>
        <v>170</v>
      </c>
      <c r="E24" s="55">
        <f>F24+G24</f>
        <v>363</v>
      </c>
      <c r="F24" s="26">
        <v>196</v>
      </c>
      <c r="G24" s="28">
        <v>167</v>
      </c>
      <c r="H24" s="51">
        <f t="shared" si="2"/>
        <v>5</v>
      </c>
      <c r="I24" s="26">
        <v>3</v>
      </c>
      <c r="J24" s="27">
        <v>2</v>
      </c>
      <c r="K24" s="25">
        <f>L24+M24</f>
        <v>2</v>
      </c>
      <c r="L24" s="26">
        <v>1</v>
      </c>
      <c r="M24" s="27">
        <v>1</v>
      </c>
      <c r="N24" s="28">
        <f>O24+P24</f>
        <v>1</v>
      </c>
      <c r="O24" s="26">
        <v>1</v>
      </c>
      <c r="P24" s="28">
        <v>0</v>
      </c>
      <c r="Q24" s="25">
        <f>R24+S24</f>
        <v>0</v>
      </c>
      <c r="R24" s="26">
        <v>0</v>
      </c>
      <c r="S24" s="27">
        <v>0</v>
      </c>
      <c r="T24" s="25">
        <f>U24+V24</f>
        <v>0</v>
      </c>
      <c r="U24" s="26">
        <v>0</v>
      </c>
      <c r="V24" s="27">
        <v>0</v>
      </c>
      <c r="W24" s="25">
        <f>X24+Y24</f>
        <v>0</v>
      </c>
      <c r="X24" s="26">
        <v>0</v>
      </c>
      <c r="Y24" s="27">
        <v>0</v>
      </c>
      <c r="Z24" s="25">
        <f>AA24+AB24</f>
        <v>0</v>
      </c>
      <c r="AA24" s="26">
        <v>0</v>
      </c>
      <c r="AB24" s="27">
        <v>0</v>
      </c>
      <c r="AC24" s="25">
        <f>AD24+AE24</f>
        <v>0</v>
      </c>
      <c r="AD24" s="26">
        <v>0</v>
      </c>
      <c r="AE24" s="27">
        <v>0</v>
      </c>
      <c r="AF24" s="25">
        <f>AG24+AH24</f>
        <v>1</v>
      </c>
      <c r="AG24" s="26">
        <v>1</v>
      </c>
      <c r="AH24" s="27">
        <v>0</v>
      </c>
    </row>
    <row r="25" spans="1:34" ht="18.75" customHeight="1" thickBot="1">
      <c r="A25" s="36"/>
      <c r="B25" s="37"/>
      <c r="C25" s="38"/>
      <c r="D25" s="39"/>
      <c r="E25" s="40"/>
      <c r="F25" s="38"/>
      <c r="G25" s="40"/>
      <c r="H25" s="37"/>
      <c r="I25" s="38"/>
      <c r="J25" s="39"/>
      <c r="K25" s="37"/>
      <c r="L25" s="38"/>
      <c r="M25" s="39"/>
      <c r="N25" s="40"/>
      <c r="O25" s="38"/>
      <c r="P25" s="40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  <c r="AF25" s="37"/>
      <c r="AG25" s="38"/>
      <c r="AH25" s="39"/>
    </row>
    <row r="26" spans="1:34" ht="18.75" customHeight="1" thickBot="1">
      <c r="A26" s="9" t="s">
        <v>3</v>
      </c>
      <c r="B26" s="41">
        <f>+C26+D26</f>
        <v>2659</v>
      </c>
      <c r="C26" s="10">
        <f>+C6+C8+C11+C13+C17+C19+C21+C23</f>
        <v>1383</v>
      </c>
      <c r="D26" s="42">
        <f>+D6+D8+D11+D13+D17+D19+D21+D23</f>
        <v>1276</v>
      </c>
      <c r="E26" s="43">
        <f>+F26+G26</f>
        <v>2550</v>
      </c>
      <c r="F26" s="44">
        <f>+F6+F8+F11+F13+F17+F19+F21+F23</f>
        <v>1325</v>
      </c>
      <c r="G26" s="45">
        <f>+G6+G8+G11+G13+G17+G19+G21+G23</f>
        <v>1225</v>
      </c>
      <c r="H26" s="41">
        <f>+I26+J26</f>
        <v>52</v>
      </c>
      <c r="I26" s="10">
        <f>+I6+I8+I11+I13+I17+I19+I21+I23</f>
        <v>16</v>
      </c>
      <c r="J26" s="42">
        <f>+J6+J8+J11+J13+J17+J19+J21+J23</f>
        <v>36</v>
      </c>
      <c r="K26" s="41">
        <f>+L26+M26</f>
        <v>40</v>
      </c>
      <c r="L26" s="10">
        <f>+L6+L8+L11+L13+L17+L19+L21+L23</f>
        <v>30</v>
      </c>
      <c r="M26" s="42">
        <f>+M6+M8+M11+M13+M17+M19+M21+M23</f>
        <v>10</v>
      </c>
      <c r="N26" s="41">
        <f>+O26+P26</f>
        <v>4</v>
      </c>
      <c r="O26" s="10">
        <f>+O6+O8+O11+O13+O17+O19+O21+O23</f>
        <v>4</v>
      </c>
      <c r="P26" s="42">
        <f>+P6+P8+P11+P13+P17+P19+P21+P23</f>
        <v>0</v>
      </c>
      <c r="Q26" s="41">
        <f>+R26+S26</f>
        <v>0</v>
      </c>
      <c r="R26" s="10">
        <f>+R6+R8+R11+R13+R17+R19+R21+R23</f>
        <v>0</v>
      </c>
      <c r="S26" s="42">
        <f>+S6+S8+S11+S13+S17+S19+S21+S23</f>
        <v>0</v>
      </c>
      <c r="T26" s="41">
        <f>+U26+V26</f>
        <v>2</v>
      </c>
      <c r="U26" s="10">
        <f>+U6+U8+U11+U13+U17+U19+U21+U23</f>
        <v>2</v>
      </c>
      <c r="V26" s="42">
        <f>+V6+V8+V11+V13+V17+V19+V21+V23</f>
        <v>0</v>
      </c>
      <c r="W26" s="41">
        <f>+X26+Y26</f>
        <v>2</v>
      </c>
      <c r="X26" s="10">
        <f>+X6+X8+X11+X13+X17+X19+X21+X23</f>
        <v>1</v>
      </c>
      <c r="Y26" s="42">
        <f>+Y6+Y8+Y11+Y13+Y17+Y19+Y21+Y23</f>
        <v>1</v>
      </c>
      <c r="Z26" s="41">
        <f>+AA26+AB26</f>
        <v>5</v>
      </c>
      <c r="AA26" s="10">
        <f>+AA6+AA8+AA11+AA13+AA17+AA19+AA21+AA23</f>
        <v>2</v>
      </c>
      <c r="AB26" s="42">
        <f>+AB6+AB8+AB11+AB13+AB17+AB19+AB21+AB23</f>
        <v>3</v>
      </c>
      <c r="AC26" s="41">
        <f>+AD26+AE26</f>
        <v>1</v>
      </c>
      <c r="AD26" s="10">
        <f>+AD6+AD8+AD11+AD13+AD17+AD19+AD21+AD23</f>
        <v>1</v>
      </c>
      <c r="AE26" s="42">
        <f>+AE6+AE8+AE11+AE13+AE17+AE19+AE21+AE23</f>
        <v>0</v>
      </c>
      <c r="AF26" s="41">
        <f>+AG26+AH26</f>
        <v>3</v>
      </c>
      <c r="AG26" s="10">
        <f>+AG6+AG8+AG11+AG13+AG17+AG19+AG21+AG23</f>
        <v>2</v>
      </c>
      <c r="AH26" s="42">
        <f>+AH6+AH8+AH11+AH13+AH17+AH19+AH21+AH23</f>
        <v>1</v>
      </c>
    </row>
    <row r="27" spans="1:34" ht="15">
      <c r="A27" s="21" t="s">
        <v>48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5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</row>
    <row r="31" spans="1:34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</row>
    <row r="32" spans="1:34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</row>
    <row r="33" spans="1:34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</row>
    <row r="34" spans="1:34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</row>
    <row r="35" spans="1:34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34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1:34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34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4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34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:34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:34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34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</row>
  </sheetData>
  <sheetProtection/>
  <mergeCells count="25">
    <mergeCell ref="A28:AH28"/>
    <mergeCell ref="A29:AH29"/>
    <mergeCell ref="AC3:AE3"/>
    <mergeCell ref="AF3:AH3"/>
    <mergeCell ref="B4:D4"/>
    <mergeCell ref="E4:G4"/>
    <mergeCell ref="H4:J4"/>
    <mergeCell ref="A1:AH1"/>
    <mergeCell ref="A2:AH2"/>
    <mergeCell ref="B3:D3"/>
    <mergeCell ref="E3:G3"/>
    <mergeCell ref="H3:J3"/>
    <mergeCell ref="Z4:AB4"/>
    <mergeCell ref="AC4:AE4"/>
    <mergeCell ref="AF4:AH4"/>
    <mergeCell ref="K3:M3"/>
    <mergeCell ref="N3:P3"/>
    <mergeCell ref="Q3:S3"/>
    <mergeCell ref="T3:V3"/>
    <mergeCell ref="W3:Y3"/>
    <mergeCell ref="K4:M4"/>
    <mergeCell ref="N4:P4"/>
    <mergeCell ref="Q4:S4"/>
    <mergeCell ref="T4:V4"/>
    <mergeCell ref="W4:Y4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2015-09-17T14:20:03Z</cp:lastPrinted>
  <dcterms:created xsi:type="dcterms:W3CDTF">2015-09-16T13:51:06Z</dcterms:created>
  <dcterms:modified xsi:type="dcterms:W3CDTF">2015-10-22T15:27:21Z</dcterms:modified>
  <cp:category/>
  <cp:version/>
  <cp:contentType/>
  <cp:contentStatus/>
</cp:coreProperties>
</file>